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j\21.01 Fatigue Calculator\"/>
    </mc:Choice>
  </mc:AlternateContent>
  <xr:revisionPtr revIDLastSave="0" documentId="13_ncr:1_{592600C9-16C6-4952-803C-740E46A417D7}" xr6:coauthVersionLast="46" xr6:coauthVersionMax="46" xr10:uidLastSave="{00000000-0000-0000-0000-000000000000}"/>
  <bookViews>
    <workbookView xWindow="-120" yWindow="-120" windowWidth="29040" windowHeight="15840" xr2:uid="{EADF44F1-C7B4-47B1-8653-A452F6C7B783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0" i="1" l="1"/>
  <c r="H18" i="1"/>
  <c r="I17" i="1"/>
  <c r="I15" i="1"/>
  <c r="I16" i="1"/>
  <c r="L8" i="1"/>
  <c r="B39" i="1"/>
  <c r="B40" i="1"/>
  <c r="B41" i="1"/>
  <c r="B42" i="1"/>
  <c r="H8" i="1"/>
  <c r="G8" i="1"/>
  <c r="G7" i="1"/>
  <c r="Q36" i="1"/>
  <c r="Q35" i="1"/>
  <c r="Q34" i="1"/>
  <c r="Q33" i="1"/>
  <c r="R33" i="2"/>
  <c r="R34" i="2"/>
  <c r="R35" i="2"/>
  <c r="R32" i="2"/>
  <c r="H2" i="2"/>
  <c r="H1" i="2"/>
  <c r="G2" i="2"/>
  <c r="G3" i="2" s="1"/>
  <c r="J36" i="1"/>
  <c r="I36" i="1"/>
  <c r="I35" i="1"/>
  <c r="E14" i="1"/>
  <c r="E15" i="1"/>
  <c r="E16" i="1"/>
  <c r="E17" i="1"/>
  <c r="E13" i="1"/>
  <c r="D14" i="1"/>
  <c r="D15" i="1"/>
  <c r="D16" i="1"/>
  <c r="D17" i="1"/>
  <c r="D13" i="1"/>
  <c r="G34" i="1"/>
  <c r="E36" i="1" s="1"/>
  <c r="A34" i="1"/>
  <c r="F36" i="1"/>
  <c r="E35" i="1"/>
  <c r="B36" i="1"/>
  <c r="A36" i="1"/>
  <c r="A35" i="1"/>
  <c r="A3" i="2"/>
  <c r="A4" i="2"/>
  <c r="A5" i="2" s="1"/>
  <c r="A6" i="2" s="1"/>
  <c r="A7" i="2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2" i="2"/>
  <c r="B2" i="2"/>
  <c r="B1" i="2"/>
  <c r="G4" i="2" l="1"/>
  <c r="H4" i="2" s="1"/>
  <c r="H3" i="2"/>
  <c r="G5" i="2"/>
  <c r="H5" i="2" s="1"/>
  <c r="B3" i="2"/>
  <c r="G11" i="1" l="1"/>
  <c r="D39" i="1" s="1"/>
  <c r="E39" i="1" s="1"/>
  <c r="G6" i="2"/>
  <c r="H6" i="2" s="1"/>
  <c r="B4" i="2"/>
  <c r="G7" i="2" l="1"/>
  <c r="H7" i="2" s="1"/>
  <c r="H17" i="1"/>
  <c r="I13" i="1"/>
  <c r="B5" i="2"/>
  <c r="H12" i="1"/>
  <c r="D40" i="1" s="1"/>
  <c r="E40" i="1" s="1"/>
  <c r="H16" i="1" l="1"/>
  <c r="D41" i="1"/>
  <c r="E41" i="1" s="1"/>
  <c r="F39" i="1" s="1"/>
  <c r="G8" i="2"/>
  <c r="H8" i="2" s="1"/>
  <c r="B6" i="2"/>
  <c r="H15" i="1"/>
  <c r="G40" i="1" l="1"/>
  <c r="G41" i="1"/>
  <c r="G39" i="1"/>
  <c r="G9" i="2"/>
  <c r="H9" i="2" s="1"/>
  <c r="B7" i="2"/>
  <c r="O6" i="1"/>
  <c r="O7" i="1" s="1"/>
  <c r="G42" i="1" l="1"/>
  <c r="H39" i="1" s="1"/>
  <c r="I39" i="1"/>
  <c r="I40" i="1"/>
  <c r="G10" i="2"/>
  <c r="H10" i="2" s="1"/>
  <c r="Q9" i="1"/>
  <c r="Q8" i="1"/>
  <c r="Q7" i="1"/>
  <c r="O14" i="1" s="1"/>
  <c r="B8" i="2"/>
  <c r="Q6" i="1"/>
  <c r="R6" i="1" l="1"/>
  <c r="U14" i="1"/>
  <c r="G11" i="2"/>
  <c r="H11" i="2" s="1"/>
  <c r="B9" i="2"/>
  <c r="O16" i="1" l="1" a="1"/>
  <c r="O16" i="1" s="1"/>
  <c r="P16" i="1" s="1"/>
  <c r="R7" i="1"/>
  <c r="O17" i="1"/>
  <c r="Q17" i="1" s="1"/>
  <c r="R9" i="1"/>
  <c r="O15" i="1"/>
  <c r="Q15" i="1" s="1"/>
  <c r="R8" i="1"/>
  <c r="O18" i="1" a="1"/>
  <c r="O18" i="1" s="1"/>
  <c r="Q18" i="1" s="1"/>
  <c r="G12" i="2"/>
  <c r="H12" i="2" s="1"/>
  <c r="B10" i="2"/>
  <c r="Q14" i="1"/>
  <c r="P14" i="1"/>
  <c r="G13" i="2" l="1"/>
  <c r="H13" i="2" s="1"/>
  <c r="B11" i="2"/>
  <c r="Q16" i="1"/>
  <c r="Q19" i="1" s="1"/>
  <c r="P21" i="1" s="1"/>
  <c r="U12" i="1" s="1"/>
  <c r="P15" i="1"/>
  <c r="P17" i="1"/>
  <c r="P18" i="1"/>
  <c r="O19" i="1"/>
  <c r="G14" i="2" l="1"/>
  <c r="H14" i="2" s="1"/>
  <c r="B12" i="2"/>
  <c r="P19" i="1"/>
  <c r="U13" i="1"/>
  <c r="G15" i="2" l="1"/>
  <c r="H15" i="2" s="1"/>
  <c r="B13" i="2"/>
  <c r="O20" i="1"/>
  <c r="P20" i="1"/>
  <c r="Q20" i="1"/>
  <c r="G16" i="2" l="1"/>
  <c r="H16" i="2" s="1"/>
  <c r="B14" i="2"/>
  <c r="G17" i="2" l="1"/>
  <c r="H17" i="2" s="1"/>
  <c r="B15" i="2"/>
  <c r="G18" i="2" l="1"/>
  <c r="H18" i="2" s="1"/>
  <c r="B16" i="2"/>
  <c r="G19" i="2" l="1"/>
  <c r="H19" i="2" s="1"/>
  <c r="B17" i="2"/>
  <c r="G20" i="2" l="1"/>
  <c r="H20" i="2" s="1"/>
  <c r="B18" i="2"/>
  <c r="G21" i="2" l="1"/>
  <c r="H21" i="2" s="1"/>
  <c r="B19" i="2"/>
  <c r="G22" i="2" l="1"/>
  <c r="H22" i="2" s="1"/>
  <c r="B20" i="2"/>
  <c r="G23" i="2" l="1"/>
  <c r="H23" i="2" s="1"/>
  <c r="B21" i="2"/>
  <c r="G24" i="2" l="1"/>
  <c r="H24" i="2" s="1"/>
  <c r="B22" i="2"/>
  <c r="G25" i="2" l="1"/>
  <c r="H25" i="2" s="1"/>
  <c r="B23" i="2"/>
  <c r="G26" i="2" l="1"/>
  <c r="H26" i="2" s="1"/>
  <c r="B24" i="2"/>
  <c r="G27" i="2" l="1"/>
  <c r="H27" i="2" s="1"/>
  <c r="B25" i="2"/>
  <c r="G28" i="2" l="1"/>
  <c r="H28" i="2" s="1"/>
  <c r="B26" i="2"/>
  <c r="G29" i="2" l="1"/>
  <c r="H29" i="2" s="1"/>
  <c r="B27" i="2"/>
  <c r="G30" i="2" l="1"/>
  <c r="H30" i="2" s="1"/>
  <c r="B28" i="2"/>
  <c r="G31" i="2" l="1"/>
  <c r="H31" i="2" s="1"/>
  <c r="B29" i="2"/>
  <c r="G32" i="2" l="1"/>
  <c r="H32" i="2" s="1"/>
  <c r="B30" i="2"/>
  <c r="G33" i="2" l="1"/>
  <c r="H33" i="2" s="1"/>
  <c r="B31" i="2"/>
  <c r="G34" i="2" l="1"/>
  <c r="H34" i="2" s="1"/>
  <c r="B32" i="2"/>
  <c r="G35" i="2" l="1"/>
  <c r="H35" i="2" s="1"/>
  <c r="B33" i="2"/>
  <c r="G36" i="2" l="1"/>
  <c r="H36" i="2" s="1"/>
  <c r="B34" i="2"/>
  <c r="G37" i="2" l="1"/>
  <c r="H37" i="2" s="1"/>
  <c r="B35" i="2"/>
  <c r="G38" i="2" l="1"/>
  <c r="H38" i="2" s="1"/>
  <c r="B36" i="2"/>
  <c r="G39" i="2" l="1"/>
  <c r="H39" i="2" s="1"/>
  <c r="B37" i="2"/>
  <c r="G40" i="2" l="1"/>
  <c r="H40" i="2" s="1"/>
  <c r="B38" i="2"/>
  <c r="G41" i="2" l="1"/>
  <c r="H41" i="2" s="1"/>
  <c r="B39" i="2"/>
  <c r="G42" i="2" l="1"/>
  <c r="H42" i="2" s="1"/>
  <c r="B40" i="2"/>
  <c r="G43" i="2" l="1"/>
  <c r="H43" i="2" s="1"/>
  <c r="B41" i="2"/>
  <c r="G44" i="2" l="1"/>
  <c r="H44" i="2" s="1"/>
  <c r="B42" i="2"/>
  <c r="G45" i="2" l="1"/>
  <c r="H45" i="2" s="1"/>
  <c r="B43" i="2"/>
  <c r="G46" i="2" l="1"/>
  <c r="H46" i="2" s="1"/>
  <c r="B44" i="2"/>
  <c r="G47" i="2" l="1"/>
  <c r="H47" i="2" s="1"/>
  <c r="B45" i="2"/>
  <c r="G48" i="2" l="1"/>
  <c r="H48" i="2" s="1"/>
  <c r="B46" i="2"/>
  <c r="G49" i="2" l="1"/>
  <c r="H49" i="2" s="1"/>
  <c r="B47" i="2"/>
  <c r="G50" i="2" l="1"/>
  <c r="H50" i="2" s="1"/>
  <c r="B48" i="2"/>
  <c r="G51" i="2" l="1"/>
  <c r="H51" i="2" s="1"/>
  <c r="B49" i="2"/>
  <c r="G52" i="2" l="1"/>
  <c r="H52" i="2" s="1"/>
  <c r="B50" i="2"/>
  <c r="G53" i="2" l="1"/>
  <c r="H53" i="2" s="1"/>
  <c r="B51" i="2"/>
  <c r="G54" i="2" l="1"/>
  <c r="H54" i="2" s="1"/>
  <c r="B52" i="2"/>
  <c r="G55" i="2" l="1"/>
  <c r="H55" i="2" s="1"/>
  <c r="B53" i="2"/>
  <c r="G56" i="2" l="1"/>
  <c r="H56" i="2" s="1"/>
  <c r="B54" i="2"/>
  <c r="G57" i="2" l="1"/>
  <c r="H57" i="2" s="1"/>
  <c r="B55" i="2"/>
  <c r="G58" i="2" l="1"/>
  <c r="H58" i="2" s="1"/>
  <c r="B56" i="2"/>
  <c r="G59" i="2" l="1"/>
  <c r="H59" i="2" s="1"/>
  <c r="B57" i="2"/>
  <c r="G60" i="2" l="1"/>
  <c r="H60" i="2" s="1"/>
  <c r="B58" i="2"/>
  <c r="G61" i="2" l="1"/>
  <c r="H61" i="2" s="1"/>
  <c r="B59" i="2"/>
  <c r="G62" i="2" l="1"/>
  <c r="H62" i="2" s="1"/>
  <c r="B60" i="2"/>
  <c r="G63" i="2" l="1"/>
  <c r="H63" i="2" s="1"/>
  <c r="B61" i="2"/>
  <c r="G64" i="2" l="1"/>
  <c r="H64" i="2" s="1"/>
  <c r="B62" i="2"/>
  <c r="G65" i="2" l="1"/>
  <c r="H65" i="2" s="1"/>
  <c r="B63" i="2"/>
  <c r="G66" i="2" l="1"/>
  <c r="H66" i="2" s="1"/>
  <c r="B64" i="2"/>
  <c r="G67" i="2" l="1"/>
  <c r="H67" i="2" s="1"/>
  <c r="B65" i="2"/>
  <c r="G68" i="2" l="1"/>
  <c r="H68" i="2" s="1"/>
  <c r="B66" i="2"/>
  <c r="G69" i="2" l="1"/>
  <c r="H69" i="2" s="1"/>
  <c r="B67" i="2"/>
  <c r="G70" i="2" l="1"/>
  <c r="H70" i="2" s="1"/>
  <c r="B68" i="2"/>
  <c r="G71" i="2" l="1"/>
  <c r="H71" i="2" s="1"/>
  <c r="B69" i="2"/>
  <c r="G72" i="2" l="1"/>
  <c r="H72" i="2" s="1"/>
  <c r="B70" i="2"/>
  <c r="G73" i="2" l="1"/>
  <c r="H73" i="2" s="1"/>
  <c r="B71" i="2"/>
  <c r="G74" i="2" l="1"/>
  <c r="H74" i="2" s="1"/>
  <c r="B72" i="2"/>
  <c r="G75" i="2" l="1"/>
  <c r="H75" i="2" s="1"/>
  <c r="B73" i="2"/>
  <c r="G76" i="2" l="1"/>
  <c r="H76" i="2" s="1"/>
  <c r="B74" i="2"/>
  <c r="G77" i="2" l="1"/>
  <c r="H77" i="2" s="1"/>
  <c r="B75" i="2"/>
  <c r="G78" i="2" l="1"/>
  <c r="H78" i="2" s="1"/>
  <c r="B76" i="2"/>
  <c r="G79" i="2" l="1"/>
  <c r="H79" i="2" s="1"/>
  <c r="B77" i="2"/>
  <c r="G80" i="2" l="1"/>
  <c r="H80" i="2" s="1"/>
  <c r="B78" i="2"/>
  <c r="G81" i="2" l="1"/>
  <c r="H81" i="2" s="1"/>
  <c r="B79" i="2"/>
  <c r="G82" i="2" l="1"/>
  <c r="H82" i="2" s="1"/>
  <c r="B80" i="2"/>
  <c r="G83" i="2" l="1"/>
  <c r="H83" i="2" s="1"/>
  <c r="B81" i="2"/>
  <c r="G84" i="2" l="1"/>
  <c r="H84" i="2" s="1"/>
  <c r="B82" i="2"/>
  <c r="G85" i="2" l="1"/>
  <c r="H85" i="2" s="1"/>
  <c r="B83" i="2"/>
  <c r="G86" i="2" l="1"/>
  <c r="H86" i="2" s="1"/>
  <c r="B84" i="2"/>
  <c r="G87" i="2" l="1"/>
  <c r="H87" i="2" s="1"/>
  <c r="B85" i="2"/>
  <c r="G88" i="2" l="1"/>
  <c r="H88" i="2" s="1"/>
  <c r="B86" i="2"/>
  <c r="G89" i="2" l="1"/>
  <c r="H89" i="2" s="1"/>
  <c r="B87" i="2"/>
  <c r="G90" i="2" l="1"/>
  <c r="H90" i="2" s="1"/>
  <c r="B88" i="2"/>
  <c r="G91" i="2" l="1"/>
  <c r="H91" i="2" s="1"/>
  <c r="B89" i="2"/>
  <c r="G92" i="2" l="1"/>
  <c r="H92" i="2" s="1"/>
  <c r="B90" i="2"/>
  <c r="G93" i="2" l="1"/>
  <c r="H93" i="2" s="1"/>
  <c r="B91" i="2"/>
  <c r="G94" i="2" l="1"/>
  <c r="H94" i="2" s="1"/>
  <c r="B92" i="2"/>
  <c r="G95" i="2" l="1"/>
  <c r="H95" i="2" s="1"/>
  <c r="B93" i="2"/>
  <c r="G96" i="2" l="1"/>
  <c r="H96" i="2" s="1"/>
  <c r="B94" i="2"/>
  <c r="G97" i="2" l="1"/>
  <c r="H97" i="2" s="1"/>
  <c r="B95" i="2"/>
  <c r="G98" i="2" l="1"/>
  <c r="H98" i="2" s="1"/>
  <c r="B96" i="2"/>
  <c r="G99" i="2" l="1"/>
  <c r="H99" i="2" s="1"/>
  <c r="B97" i="2"/>
  <c r="G100" i="2" l="1"/>
  <c r="H100" i="2" s="1"/>
  <c r="B98" i="2"/>
  <c r="G101" i="2" l="1"/>
  <c r="H101" i="2" s="1"/>
  <c r="B99" i="2"/>
  <c r="G102" i="2" l="1"/>
  <c r="H102" i="2" s="1"/>
  <c r="B100" i="2"/>
  <c r="G103" i="2" l="1"/>
  <c r="H103" i="2" s="1"/>
  <c r="B101" i="2"/>
  <c r="G104" i="2" l="1"/>
  <c r="H104" i="2" s="1"/>
  <c r="B102" i="2"/>
  <c r="G105" i="2" l="1"/>
  <c r="H105" i="2" s="1"/>
  <c r="B103" i="2"/>
  <c r="G106" i="2" l="1"/>
  <c r="H106" i="2" s="1"/>
  <c r="B104" i="2"/>
  <c r="G107" i="2" l="1"/>
  <c r="H107" i="2" s="1"/>
  <c r="B105" i="2"/>
  <c r="G108" i="2" l="1"/>
  <c r="H108" i="2" s="1"/>
  <c r="B106" i="2"/>
  <c r="G109" i="2" l="1"/>
  <c r="H109" i="2" s="1"/>
  <c r="B107" i="2"/>
  <c r="G110" i="2" l="1"/>
  <c r="H110" i="2" s="1"/>
  <c r="B108" i="2"/>
  <c r="G111" i="2" l="1"/>
  <c r="H111" i="2" s="1"/>
  <c r="B109" i="2"/>
  <c r="G112" i="2" l="1"/>
  <c r="H112" i="2" s="1"/>
  <c r="B110" i="2"/>
  <c r="G113" i="2" l="1"/>
  <c r="H113" i="2" s="1"/>
  <c r="B111" i="2"/>
  <c r="G114" i="2" l="1"/>
  <c r="H114" i="2" s="1"/>
  <c r="B112" i="2"/>
  <c r="G115" i="2" l="1"/>
  <c r="H115" i="2" s="1"/>
  <c r="B113" i="2"/>
  <c r="G116" i="2" l="1"/>
  <c r="H116" i="2" s="1"/>
  <c r="B114" i="2"/>
  <c r="G117" i="2" l="1"/>
  <c r="H117" i="2" s="1"/>
  <c r="B115" i="2"/>
  <c r="G118" i="2" l="1"/>
  <c r="H118" i="2" s="1"/>
  <c r="B116" i="2"/>
  <c r="G119" i="2" l="1"/>
  <c r="H119" i="2" s="1"/>
  <c r="B117" i="2"/>
  <c r="G120" i="2" l="1"/>
  <c r="H120" i="2" s="1"/>
  <c r="B118" i="2"/>
  <c r="G121" i="2" l="1"/>
  <c r="H121" i="2" s="1"/>
  <c r="B119" i="2"/>
  <c r="G122" i="2" l="1"/>
  <c r="H122" i="2" s="1"/>
  <c r="B120" i="2"/>
  <c r="G123" i="2" l="1"/>
  <c r="H123" i="2" s="1"/>
  <c r="B121" i="2"/>
  <c r="G124" i="2" l="1"/>
  <c r="H124" i="2" s="1"/>
  <c r="B122" i="2"/>
  <c r="G125" i="2" l="1"/>
  <c r="H125" i="2" s="1"/>
  <c r="B123" i="2"/>
  <c r="G126" i="2" l="1"/>
  <c r="H126" i="2" s="1"/>
  <c r="B124" i="2"/>
  <c r="G127" i="2" l="1"/>
  <c r="H127" i="2" s="1"/>
  <c r="B125" i="2"/>
  <c r="G128" i="2" l="1"/>
  <c r="H128" i="2" s="1"/>
  <c r="B126" i="2"/>
  <c r="G129" i="2" l="1"/>
  <c r="H129" i="2" s="1"/>
  <c r="B127" i="2"/>
  <c r="G130" i="2" l="1"/>
  <c r="H130" i="2" s="1"/>
  <c r="B128" i="2"/>
  <c r="G131" i="2" l="1"/>
  <c r="H131" i="2" s="1"/>
  <c r="B129" i="2"/>
  <c r="G132" i="2" l="1"/>
  <c r="H132" i="2" s="1"/>
  <c r="B130" i="2"/>
  <c r="G133" i="2" l="1"/>
  <c r="H133" i="2" s="1"/>
  <c r="B131" i="2"/>
  <c r="G134" i="2" l="1"/>
  <c r="H134" i="2" s="1"/>
  <c r="B132" i="2"/>
  <c r="G135" i="2" l="1"/>
  <c r="H135" i="2" s="1"/>
  <c r="B133" i="2"/>
  <c r="G136" i="2" l="1"/>
  <c r="H136" i="2" s="1"/>
  <c r="B134" i="2"/>
  <c r="G137" i="2" l="1"/>
  <c r="H137" i="2" s="1"/>
  <c r="B135" i="2"/>
  <c r="G138" i="2" l="1"/>
  <c r="H138" i="2" s="1"/>
  <c r="B136" i="2"/>
  <c r="G139" i="2" l="1"/>
  <c r="H139" i="2" s="1"/>
  <c r="B137" i="2"/>
  <c r="G140" i="2" l="1"/>
  <c r="H140" i="2" s="1"/>
  <c r="B138" i="2"/>
  <c r="G141" i="2" l="1"/>
  <c r="H141" i="2" s="1"/>
  <c r="B139" i="2"/>
  <c r="G142" i="2" l="1"/>
  <c r="H142" i="2" s="1"/>
  <c r="B140" i="2"/>
  <c r="G143" i="2" l="1"/>
  <c r="H143" i="2" s="1"/>
  <c r="B141" i="2"/>
  <c r="G144" i="2" l="1"/>
  <c r="H144" i="2" s="1"/>
  <c r="B142" i="2"/>
  <c r="G145" i="2" l="1"/>
  <c r="H145" i="2" s="1"/>
  <c r="B143" i="2"/>
  <c r="G146" i="2" l="1"/>
  <c r="H146" i="2" s="1"/>
  <c r="B144" i="2"/>
  <c r="G147" i="2" l="1"/>
  <c r="H147" i="2" s="1"/>
  <c r="B145" i="2"/>
  <c r="G148" i="2" l="1"/>
  <c r="H148" i="2" s="1"/>
  <c r="B146" i="2"/>
  <c r="G149" i="2" l="1"/>
  <c r="H149" i="2" s="1"/>
  <c r="B147" i="2"/>
  <c r="G150" i="2" l="1"/>
  <c r="H150" i="2" s="1"/>
  <c r="B148" i="2"/>
  <c r="G151" i="2" l="1"/>
  <c r="H151" i="2" s="1"/>
  <c r="B149" i="2"/>
  <c r="G152" i="2" l="1"/>
  <c r="H152" i="2" s="1"/>
  <c r="B150" i="2"/>
  <c r="G153" i="2" l="1"/>
  <c r="H153" i="2" s="1"/>
  <c r="B151" i="2"/>
  <c r="G154" i="2" l="1"/>
  <c r="H154" i="2" s="1"/>
  <c r="B152" i="2"/>
  <c r="G155" i="2" l="1"/>
  <c r="H155" i="2" s="1"/>
  <c r="B153" i="2"/>
  <c r="G156" i="2" l="1"/>
  <c r="H156" i="2" s="1"/>
  <c r="B154" i="2"/>
  <c r="G157" i="2" l="1"/>
  <c r="H157" i="2" s="1"/>
  <c r="B155" i="2"/>
  <c r="G158" i="2" l="1"/>
  <c r="H158" i="2" s="1"/>
  <c r="B156" i="2"/>
  <c r="G159" i="2" l="1"/>
  <c r="H159" i="2" s="1"/>
  <c r="B157" i="2"/>
  <c r="G160" i="2" l="1"/>
  <c r="H160" i="2" s="1"/>
  <c r="B158" i="2"/>
  <c r="G161" i="2" l="1"/>
  <c r="H161" i="2" s="1"/>
  <c r="B159" i="2"/>
  <c r="G162" i="2" l="1"/>
  <c r="H162" i="2" s="1"/>
  <c r="B160" i="2"/>
  <c r="G163" i="2" l="1"/>
  <c r="H163" i="2" s="1"/>
  <c r="B161" i="2"/>
  <c r="G164" i="2" l="1"/>
  <c r="H164" i="2" s="1"/>
  <c r="B162" i="2"/>
  <c r="G165" i="2" l="1"/>
  <c r="H165" i="2" s="1"/>
  <c r="B163" i="2"/>
  <c r="G166" i="2" l="1"/>
  <c r="H166" i="2" s="1"/>
  <c r="B164" i="2"/>
  <c r="B165" i="2" l="1"/>
  <c r="B16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<sst xmlns="http://schemas.openxmlformats.org/spreadsheetml/2006/main" count="81" uniqueCount="68">
  <si>
    <t>Stress Tensor</t>
  </si>
  <si>
    <t>Stress Intensity</t>
  </si>
  <si>
    <t>Principal Stresses</t>
  </si>
  <si>
    <t>I1</t>
  </si>
  <si>
    <t>I2</t>
  </si>
  <si>
    <t>I3</t>
  </si>
  <si>
    <t>phi</t>
  </si>
  <si>
    <t>Von-Mises</t>
  </si>
  <si>
    <t>S</t>
  </si>
  <si>
    <t>N</t>
  </si>
  <si>
    <t>Linear</t>
  </si>
  <si>
    <t>Semi-log</t>
  </si>
  <si>
    <t>Life</t>
  </si>
  <si>
    <t>Damage</t>
  </si>
  <si>
    <t>x</t>
  </si>
  <si>
    <t>x1</t>
  </si>
  <si>
    <t>x2</t>
  </si>
  <si>
    <t>y1</t>
  </si>
  <si>
    <t>y2</t>
  </si>
  <si>
    <t>Log-Log</t>
  </si>
  <si>
    <t>R</t>
  </si>
  <si>
    <t>P1</t>
  </si>
  <si>
    <t>sigY</t>
  </si>
  <si>
    <t>sigT</t>
  </si>
  <si>
    <t>Event</t>
  </si>
  <si>
    <t>sigMean</t>
  </si>
  <si>
    <t>Sig</t>
  </si>
  <si>
    <t xml:space="preserve">Goodman </t>
  </si>
  <si>
    <t>Gerber</t>
  </si>
  <si>
    <t>Soderberg</t>
  </si>
  <si>
    <t>Sa</t>
  </si>
  <si>
    <t>None</t>
  </si>
  <si>
    <t>Invariants</t>
  </si>
  <si>
    <t>Mean Stress Correction</t>
  </si>
  <si>
    <t>Interpolation</t>
  </si>
  <si>
    <t>STATIC</t>
  </si>
  <si>
    <t>FATIGUE</t>
  </si>
  <si>
    <t>MATERIAL</t>
  </si>
  <si>
    <t>RESULTS</t>
  </si>
  <si>
    <t>copy curve</t>
  </si>
  <si>
    <t>Kf</t>
  </si>
  <si>
    <t>Strength Reduction</t>
  </si>
  <si>
    <t>cycles</t>
  </si>
  <si>
    <t>Ground</t>
  </si>
  <si>
    <t>Machined</t>
  </si>
  <si>
    <t>Hot-rolled</t>
  </si>
  <si>
    <t>As forged</t>
  </si>
  <si>
    <t>Ka</t>
  </si>
  <si>
    <t>a</t>
  </si>
  <si>
    <t>b</t>
  </si>
  <si>
    <t>Su</t>
  </si>
  <si>
    <t>Constant Amplitude</t>
  </si>
  <si>
    <t>Fully Reversed S-N Curve</t>
  </si>
  <si>
    <t>Limitations:</t>
  </si>
  <si>
    <t>Single S-N Curve</t>
  </si>
  <si>
    <t>Biaxiality</t>
  </si>
  <si>
    <t>SELECTION</t>
  </si>
  <si>
    <t>Key</t>
  </si>
  <si>
    <t>Sample Uniaxial Tension</t>
  </si>
  <si>
    <t>Sample Pure Shear</t>
  </si>
  <si>
    <t>Sample Multi-Axial</t>
  </si>
  <si>
    <t>Sample Surface Factor</t>
  </si>
  <si>
    <t>Single event</t>
  </si>
  <si>
    <t>S-N Curve only 5 datapoints</t>
  </si>
  <si>
    <t>No Load Factor Calculation</t>
  </si>
  <si>
    <t>Stress</t>
  </si>
  <si>
    <t>Change the numbers in yellow cells</t>
  </si>
  <si>
    <t>Edit the formula of the orange cell to point to a different option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</si>
</sst>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26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1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2" xfId="0" applyFont="1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2" borderId="1" xfId="0" applyFill="1" applyBorder="1"/>
    <xf numFmtId="0" fontId="0" fillId="2" borderId="11" xfId="0" applyFill="1" applyBorder="1"/>
    <xf numFmtId="0" fontId="0" fillId="2" borderId="12" xfId="0" applyFill="1" applyBorder="1"/>
    <xf numFmtId="0" fontId="0" fillId="2" borderId="6" xfId="0" applyFill="1" applyBorder="1"/>
    <xf numFmtId="0" fontId="0" fillId="2" borderId="16" xfId="0" applyFill="1" applyBorder="1"/>
    <xf numFmtId="0" fontId="0" fillId="2" borderId="9" xfId="0" applyFill="1" applyBorder="1"/>
    <xf numFmtId="0" fontId="0" fillId="3" borderId="0" xfId="0" applyFill="1" applyBorder="1"/>
    <xf numFmtId="0" fontId="0" fillId="3" borderId="8" xfId="0" applyFill="1" applyBorder="1"/>
    <xf numFmtId="0" fontId="0" fillId="2" borderId="22" xfId="0" applyFill="1" applyBorder="1"/>
    <xf numFmtId="0" fontId="0" fillId="0" borderId="23" xfId="0" applyBorder="1"/>
    <xf numFmtId="0" fontId="0" fillId="0" borderId="24" xfId="0" applyBorder="1"/>
    <xf numFmtId="0" fontId="0" fillId="2" borderId="27" xfId="0" applyFill="1" applyBorder="1"/>
    <xf numFmtId="0" fontId="0" fillId="2" borderId="28" xfId="0" applyFill="1" applyBorder="1"/>
    <xf numFmtId="0" fontId="0" fillId="0" borderId="27" xfId="0" applyBorder="1"/>
    <xf numFmtId="0" fontId="0" fillId="0" borderId="29" xfId="0" applyBorder="1"/>
    <xf numFmtId="0" fontId="0" fillId="0" borderId="30" xfId="0" applyBorder="1"/>
    <xf numFmtId="0" fontId="0" fillId="2" borderId="20" xfId="0" applyFill="1" applyBorder="1"/>
    <xf numFmtId="0" fontId="0" fillId="3" borderId="31" xfId="0" applyFill="1" applyBorder="1"/>
    <xf numFmtId="0" fontId="0" fillId="3" borderId="5" xfId="0" applyFill="1" applyBorder="1"/>
    <xf numFmtId="0" fontId="0" fillId="0" borderId="31" xfId="0" applyBorder="1"/>
    <xf numFmtId="0" fontId="0" fillId="3" borderId="3" xfId="0" applyFill="1" applyBorder="1"/>
    <xf numFmtId="0" fontId="0" fillId="3" borderId="4" xfId="0" applyFill="1" applyBorder="1"/>
    <xf numFmtId="0" fontId="0" fillId="0" borderId="28" xfId="0" applyBorder="1"/>
    <xf numFmtId="0" fontId="3" fillId="0" borderId="6" xfId="0" applyFont="1" applyBorder="1"/>
    <xf numFmtId="0" fontId="2" fillId="0" borderId="32" xfId="0" applyFont="1" applyBorder="1"/>
    <xf numFmtId="0" fontId="3" fillId="0" borderId="0" xfId="0" applyFont="1" applyBorder="1"/>
    <xf numFmtId="0" fontId="0" fillId="6" borderId="33" xfId="0" applyFill="1" applyBorder="1"/>
    <xf numFmtId="0" fontId="0" fillId="6" borderId="10" xfId="0" applyFill="1" applyBorder="1"/>
    <xf numFmtId="0" fontId="0" fillId="6" borderId="12" xfId="0" applyFill="1" applyBorder="1"/>
    <xf numFmtId="0" fontId="0" fillId="6" borderId="22" xfId="0" applyFill="1" applyBorder="1"/>
    <xf numFmtId="0" fontId="0" fillId="6" borderId="23" xfId="0" applyFill="1" applyBorder="1"/>
    <xf numFmtId="0" fontId="0" fillId="6" borderId="11" xfId="0" applyFill="1" applyBorder="1"/>
    <xf numFmtId="0" fontId="0" fillId="0" borderId="12" xfId="0" applyBorder="1"/>
    <xf numFmtId="0" fontId="0" fillId="0" borderId="22" xfId="0" applyBorder="1"/>
    <xf numFmtId="2" fontId="0" fillId="0" borderId="0" xfId="0" applyNumberFormat="1"/>
    <xf numFmtId="2" fontId="0" fillId="0" borderId="6" xfId="0" applyNumberFormat="1" applyBorder="1"/>
    <xf numFmtId="2" fontId="0" fillId="0" borderId="9" xfId="0" applyNumberFormat="1" applyBorder="1"/>
    <xf numFmtId="2" fontId="0" fillId="0" borderId="4" xfId="0" applyNumberFormat="1" applyBorder="1"/>
    <xf numFmtId="1" fontId="0" fillId="0" borderId="8" xfId="0" applyNumberFormat="1" applyBorder="1"/>
    <xf numFmtId="1" fontId="0" fillId="0" borderId="9" xfId="0" applyNumberFormat="1" applyBorder="1"/>
    <xf numFmtId="0" fontId="0" fillId="0" borderId="20" xfId="0" applyBorder="1"/>
    <xf numFmtId="2" fontId="0" fillId="0" borderId="18" xfId="0" applyNumberFormat="1" applyBorder="1"/>
    <xf numFmtId="0" fontId="0" fillId="0" borderId="3" xfId="0" applyBorder="1"/>
    <xf numFmtId="10" fontId="0" fillId="0" borderId="2" xfId="0" applyNumberFormat="1" applyBorder="1"/>
    <xf numFmtId="0" fontId="8" fillId="0" borderId="0" xfId="0" applyFont="1"/>
    <xf numFmtId="0" fontId="9" fillId="0" borderId="6" xfId="0" applyFont="1" applyBorder="1"/>
    <xf numFmtId="0" fontId="0" fillId="4" borderId="7" xfId="0" applyFill="1" applyBorder="1"/>
    <xf numFmtId="2" fontId="0" fillId="4" borderId="9" xfId="0" applyNumberFormat="1" applyFill="1" applyBorder="1"/>
    <xf numFmtId="0" fontId="0" fillId="2" borderId="4" xfId="0" applyFill="1" applyBorder="1"/>
    <xf numFmtId="0" fontId="0" fillId="4" borderId="19" xfId="0" applyFill="1" applyBorder="1"/>
    <xf numFmtId="2" fontId="0" fillId="4" borderId="18" xfId="0" applyNumberFormat="1" applyFill="1" applyBorder="1"/>
    <xf numFmtId="1" fontId="0" fillId="4" borderId="18" xfId="0" applyNumberFormat="1" applyFill="1" applyBorder="1"/>
    <xf numFmtId="1" fontId="0" fillId="0" borderId="18" xfId="0" applyNumberFormat="1" applyBorder="1"/>
    <xf numFmtId="0" fontId="0" fillId="0" borderId="13" xfId="0" applyBorder="1" applyAlignment="1">
      <alignment horizontal="center"/>
    </xf>
    <xf numFmtId="0" fontId="0" fillId="0" borderId="34" xfId="0" applyBorder="1" applyAlignment="1">
      <alignment horizontal="center"/>
    </xf>
    <xf numFmtId="0" fontId="7" fillId="5" borderId="19" xfId="0" applyFont="1" applyFill="1" applyBorder="1" applyAlignment="1">
      <alignment horizontal="center"/>
    </xf>
    <xf numFmtId="0" fontId="7" fillId="5" borderId="17" xfId="0" applyFont="1" applyFill="1" applyBorder="1" applyAlignment="1">
      <alignment horizontal="center"/>
    </xf>
    <xf numFmtId="0" fontId="7" fillId="5" borderId="18" xfId="0" applyFont="1" applyFill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4" fillId="5" borderId="31" xfId="0" applyFont="1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6" fillId="6" borderId="31" xfId="0" applyFont="1" applyFill="1" applyBorder="1" applyAlignment="1">
      <alignment horizontal="center"/>
    </xf>
    <xf numFmtId="0" fontId="6" fillId="6" borderId="4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9" xfId="0" applyFont="1" applyFill="1" applyBorder="1" applyAlignment="1">
      <alignment horizontal="center"/>
    </xf>
    <xf numFmtId="0" fontId="5" fillId="5" borderId="31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5" fillId="5" borderId="0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1"/>
          <c:spPr>
            <a:ln w="19050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57150" cap="rnd">
                <a:solidFill>
                  <a:sysClr val="windowText" lastClr="000000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6AAB-47AB-80AD-A4B6E9FAB56D}"/>
              </c:ext>
            </c:extLst>
          </c:dPt>
          <c:xVal>
            <c:numRef>
              <c:f>Sheet2!$D$1:$D$2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Sheet2!$E$1:$E$2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AAB-47AB-80AD-A4B6E9FAB56D}"/>
            </c:ext>
          </c:extLst>
        </c:ser>
        <c:ser>
          <c:idx val="2"/>
          <c:order val="2"/>
          <c:spPr>
            <a:ln w="19050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Sheet2!$G$1:$G$61</c:f>
              <c:numCache>
                <c:formatCode>General</c:formatCode>
                <c:ptCount val="6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0.30000000000000004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0.79999999999999993</c:v>
                </c:pt>
                <c:pt idx="9">
                  <c:v>0.89999999999999991</c:v>
                </c:pt>
                <c:pt idx="10">
                  <c:v>0.99999999999999989</c:v>
                </c:pt>
                <c:pt idx="11">
                  <c:v>1.0999999999999999</c:v>
                </c:pt>
                <c:pt idx="12">
                  <c:v>1.2</c:v>
                </c:pt>
                <c:pt idx="13">
                  <c:v>1.3</c:v>
                </c:pt>
                <c:pt idx="14">
                  <c:v>1.4000000000000001</c:v>
                </c:pt>
                <c:pt idx="15">
                  <c:v>1.5000000000000002</c:v>
                </c:pt>
                <c:pt idx="16">
                  <c:v>1.6000000000000003</c:v>
                </c:pt>
                <c:pt idx="17">
                  <c:v>1.7000000000000004</c:v>
                </c:pt>
                <c:pt idx="18">
                  <c:v>1.8000000000000005</c:v>
                </c:pt>
                <c:pt idx="19">
                  <c:v>1.9000000000000006</c:v>
                </c:pt>
                <c:pt idx="20">
                  <c:v>2.0000000000000004</c:v>
                </c:pt>
                <c:pt idx="21">
                  <c:v>2.1000000000000005</c:v>
                </c:pt>
                <c:pt idx="22">
                  <c:v>2.2000000000000006</c:v>
                </c:pt>
                <c:pt idx="23">
                  <c:v>2.3000000000000007</c:v>
                </c:pt>
                <c:pt idx="24">
                  <c:v>2.4000000000000008</c:v>
                </c:pt>
                <c:pt idx="25">
                  <c:v>2.5000000000000009</c:v>
                </c:pt>
                <c:pt idx="26">
                  <c:v>2.600000000000001</c:v>
                </c:pt>
                <c:pt idx="27">
                  <c:v>2.7000000000000011</c:v>
                </c:pt>
                <c:pt idx="28">
                  <c:v>2.8000000000000012</c:v>
                </c:pt>
                <c:pt idx="29">
                  <c:v>2.9000000000000012</c:v>
                </c:pt>
                <c:pt idx="30">
                  <c:v>3.0000000000000013</c:v>
                </c:pt>
                <c:pt idx="31">
                  <c:v>3.1000000000000014</c:v>
                </c:pt>
                <c:pt idx="32">
                  <c:v>3.2000000000000015</c:v>
                </c:pt>
                <c:pt idx="33">
                  <c:v>3.3000000000000016</c:v>
                </c:pt>
                <c:pt idx="34">
                  <c:v>3.4000000000000017</c:v>
                </c:pt>
                <c:pt idx="35">
                  <c:v>3.5000000000000018</c:v>
                </c:pt>
                <c:pt idx="36">
                  <c:v>3.6000000000000019</c:v>
                </c:pt>
                <c:pt idx="37">
                  <c:v>3.700000000000002</c:v>
                </c:pt>
                <c:pt idx="38">
                  <c:v>3.800000000000002</c:v>
                </c:pt>
                <c:pt idx="39">
                  <c:v>3.9000000000000021</c:v>
                </c:pt>
                <c:pt idx="40">
                  <c:v>4.0000000000000018</c:v>
                </c:pt>
                <c:pt idx="41">
                  <c:v>4.1000000000000014</c:v>
                </c:pt>
                <c:pt idx="42">
                  <c:v>4.2000000000000011</c:v>
                </c:pt>
                <c:pt idx="43">
                  <c:v>4.3000000000000007</c:v>
                </c:pt>
                <c:pt idx="44">
                  <c:v>4.4000000000000004</c:v>
                </c:pt>
                <c:pt idx="45">
                  <c:v>4.5</c:v>
                </c:pt>
                <c:pt idx="46">
                  <c:v>4.5999999999999996</c:v>
                </c:pt>
                <c:pt idx="47">
                  <c:v>4.6999999999999993</c:v>
                </c:pt>
                <c:pt idx="48">
                  <c:v>4.7999999999999989</c:v>
                </c:pt>
                <c:pt idx="49">
                  <c:v>4.8999999999999986</c:v>
                </c:pt>
                <c:pt idx="50">
                  <c:v>4.9999999999999982</c:v>
                </c:pt>
                <c:pt idx="51">
                  <c:v>5.0999999999999979</c:v>
                </c:pt>
                <c:pt idx="52">
                  <c:v>5.1999999999999975</c:v>
                </c:pt>
                <c:pt idx="53">
                  <c:v>5.2999999999999972</c:v>
                </c:pt>
                <c:pt idx="54">
                  <c:v>5.3999999999999968</c:v>
                </c:pt>
                <c:pt idx="55">
                  <c:v>5.4999999999999964</c:v>
                </c:pt>
                <c:pt idx="56">
                  <c:v>5.5999999999999961</c:v>
                </c:pt>
                <c:pt idx="57">
                  <c:v>5.6999999999999957</c:v>
                </c:pt>
                <c:pt idx="58">
                  <c:v>5.7999999999999954</c:v>
                </c:pt>
                <c:pt idx="59">
                  <c:v>5.899999999999995</c:v>
                </c:pt>
                <c:pt idx="60">
                  <c:v>5.9999999999999947</c:v>
                </c:pt>
              </c:numCache>
            </c:numRef>
          </c:xVal>
          <c:yVal>
            <c:numRef>
              <c:f>Sheet2!$H$1:$H$61</c:f>
              <c:numCache>
                <c:formatCode>General</c:formatCode>
                <c:ptCount val="61"/>
                <c:pt idx="0">
                  <c:v>0.5</c:v>
                </c:pt>
                <c:pt idx="1">
                  <c:v>0.65450849718747373</c:v>
                </c:pt>
                <c:pt idx="2">
                  <c:v>0.79389262614623657</c:v>
                </c:pt>
                <c:pt idx="3">
                  <c:v>0.90450849718747373</c:v>
                </c:pt>
                <c:pt idx="4">
                  <c:v>0.97552825814757682</c:v>
                </c:pt>
                <c:pt idx="5">
                  <c:v>1</c:v>
                </c:pt>
                <c:pt idx="6">
                  <c:v>0.97552825814757682</c:v>
                </c:pt>
                <c:pt idx="7">
                  <c:v>0.90450849718747373</c:v>
                </c:pt>
                <c:pt idx="8">
                  <c:v>0.79389262614623668</c:v>
                </c:pt>
                <c:pt idx="9">
                  <c:v>0.65450849718747395</c:v>
                </c:pt>
                <c:pt idx="10">
                  <c:v>0.50000000000000033</c:v>
                </c:pt>
                <c:pt idx="11">
                  <c:v>0.34549150281252655</c:v>
                </c:pt>
                <c:pt idx="12">
                  <c:v>0.20610737385376349</c:v>
                </c:pt>
                <c:pt idx="13">
                  <c:v>9.549150281252633E-2</c:v>
                </c:pt>
                <c:pt idx="14">
                  <c:v>2.4471741852423234E-2</c:v>
                </c:pt>
                <c:pt idx="15">
                  <c:v>0</c:v>
                </c:pt>
                <c:pt idx="16">
                  <c:v>2.4471741852423345E-2</c:v>
                </c:pt>
                <c:pt idx="17">
                  <c:v>9.5491502812526496E-2</c:v>
                </c:pt>
                <c:pt idx="18">
                  <c:v>0.20610737385376404</c:v>
                </c:pt>
                <c:pt idx="19">
                  <c:v>0.34549150281252705</c:v>
                </c:pt>
                <c:pt idx="20">
                  <c:v>0.50000000000000078</c:v>
                </c:pt>
                <c:pt idx="21">
                  <c:v>0.65450849718747439</c:v>
                </c:pt>
                <c:pt idx="22">
                  <c:v>0.79389262614623712</c:v>
                </c:pt>
                <c:pt idx="23">
                  <c:v>0.90450849718747439</c:v>
                </c:pt>
                <c:pt idx="24">
                  <c:v>0.97552825814757715</c:v>
                </c:pt>
                <c:pt idx="25">
                  <c:v>1</c:v>
                </c:pt>
                <c:pt idx="26">
                  <c:v>0.97552825814757627</c:v>
                </c:pt>
                <c:pt idx="27">
                  <c:v>0.90450849718747284</c:v>
                </c:pt>
                <c:pt idx="28">
                  <c:v>0.79389262614623535</c:v>
                </c:pt>
                <c:pt idx="29">
                  <c:v>0.65450849718747217</c:v>
                </c:pt>
                <c:pt idx="30">
                  <c:v>0.49999999999999839</c:v>
                </c:pt>
                <c:pt idx="31">
                  <c:v>0.34549150281252394</c:v>
                </c:pt>
                <c:pt idx="32">
                  <c:v>0.20610737385376143</c:v>
                </c:pt>
                <c:pt idx="33">
                  <c:v>9.5491502812524831E-2</c:v>
                </c:pt>
                <c:pt idx="34">
                  <c:v>2.4471741852422457E-2</c:v>
                </c:pt>
                <c:pt idx="35">
                  <c:v>0</c:v>
                </c:pt>
                <c:pt idx="36">
                  <c:v>2.4471741852423956E-2</c:v>
                </c:pt>
                <c:pt idx="37">
                  <c:v>9.5491502812527718E-2</c:v>
                </c:pt>
                <c:pt idx="38">
                  <c:v>0.2061073738537661</c:v>
                </c:pt>
                <c:pt idx="39">
                  <c:v>0.34549150281252944</c:v>
                </c:pt>
                <c:pt idx="40">
                  <c:v>0.50000000000000244</c:v>
                </c:pt>
                <c:pt idx="41">
                  <c:v>0.65450849718747595</c:v>
                </c:pt>
                <c:pt idx="42">
                  <c:v>0.79389262614623779</c:v>
                </c:pt>
                <c:pt idx="43">
                  <c:v>0.90450849718747406</c:v>
                </c:pt>
                <c:pt idx="44">
                  <c:v>0.97552825814757704</c:v>
                </c:pt>
                <c:pt idx="45">
                  <c:v>1</c:v>
                </c:pt>
                <c:pt idx="46">
                  <c:v>0.97552825814757715</c:v>
                </c:pt>
                <c:pt idx="47">
                  <c:v>0.90450849718747439</c:v>
                </c:pt>
                <c:pt idx="48">
                  <c:v>0.79389262614623823</c:v>
                </c:pt>
                <c:pt idx="49">
                  <c:v>0.6545084971874765</c:v>
                </c:pt>
                <c:pt idx="50">
                  <c:v>0.500000000000003</c:v>
                </c:pt>
                <c:pt idx="51">
                  <c:v>0.34549150281252911</c:v>
                </c:pt>
                <c:pt idx="52">
                  <c:v>0.20610737385376654</c:v>
                </c:pt>
                <c:pt idx="53">
                  <c:v>9.5491502812529105E-2</c:v>
                </c:pt>
                <c:pt idx="54">
                  <c:v>2.4471741852424955E-2</c:v>
                </c:pt>
                <c:pt idx="55">
                  <c:v>0</c:v>
                </c:pt>
                <c:pt idx="56">
                  <c:v>2.4471741852421458E-2</c:v>
                </c:pt>
                <c:pt idx="57">
                  <c:v>9.5491502812522444E-2</c:v>
                </c:pt>
                <c:pt idx="58">
                  <c:v>0.20610737385375738</c:v>
                </c:pt>
                <c:pt idx="59">
                  <c:v>0.34549150281251834</c:v>
                </c:pt>
                <c:pt idx="60">
                  <c:v>0.49999999999999073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AAB-47AB-80AD-A4B6E9FAB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69692656"/>
        <c:axId val="1469691824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spPr>
                  <a:ln w="19050" cap="rnd">
                    <a:solidFill>
                      <a:schemeClr val="accent1">
                        <a:lumMod val="75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Sheet2!$A$1:$A$61</c15:sqref>
                        </c15:formulaRef>
                      </c:ext>
                    </c:extLst>
                    <c:numCache>
                      <c:formatCode>General</c:formatCode>
                      <c:ptCount val="61"/>
                      <c:pt idx="0">
                        <c:v>0</c:v>
                      </c:pt>
                      <c:pt idx="1">
                        <c:v>0.1</c:v>
                      </c:pt>
                      <c:pt idx="2">
                        <c:v>0.2</c:v>
                      </c:pt>
                      <c:pt idx="3">
                        <c:v>0.30000000000000004</c:v>
                      </c:pt>
                      <c:pt idx="4">
                        <c:v>0.4</c:v>
                      </c:pt>
                      <c:pt idx="5">
                        <c:v>0.5</c:v>
                      </c:pt>
                      <c:pt idx="6">
                        <c:v>0.6</c:v>
                      </c:pt>
                      <c:pt idx="7">
                        <c:v>0.7</c:v>
                      </c:pt>
                      <c:pt idx="8">
                        <c:v>0.79999999999999993</c:v>
                      </c:pt>
                      <c:pt idx="9">
                        <c:v>0.89999999999999991</c:v>
                      </c:pt>
                      <c:pt idx="10">
                        <c:v>0.99999999999999989</c:v>
                      </c:pt>
                      <c:pt idx="11">
                        <c:v>1.0999999999999999</c:v>
                      </c:pt>
                      <c:pt idx="12">
                        <c:v>1.2</c:v>
                      </c:pt>
                      <c:pt idx="13">
                        <c:v>1.3</c:v>
                      </c:pt>
                      <c:pt idx="14">
                        <c:v>1.4000000000000001</c:v>
                      </c:pt>
                      <c:pt idx="15">
                        <c:v>1.5000000000000002</c:v>
                      </c:pt>
                      <c:pt idx="16">
                        <c:v>1.6000000000000003</c:v>
                      </c:pt>
                      <c:pt idx="17">
                        <c:v>1.7000000000000004</c:v>
                      </c:pt>
                      <c:pt idx="18">
                        <c:v>1.8000000000000005</c:v>
                      </c:pt>
                      <c:pt idx="19">
                        <c:v>1.9000000000000006</c:v>
                      </c:pt>
                      <c:pt idx="20">
                        <c:v>2.0000000000000004</c:v>
                      </c:pt>
                      <c:pt idx="21">
                        <c:v>2.1000000000000005</c:v>
                      </c:pt>
                      <c:pt idx="22">
                        <c:v>2.2000000000000006</c:v>
                      </c:pt>
                      <c:pt idx="23">
                        <c:v>2.3000000000000007</c:v>
                      </c:pt>
                      <c:pt idx="24">
                        <c:v>2.4000000000000008</c:v>
                      </c:pt>
                      <c:pt idx="25">
                        <c:v>2.5000000000000009</c:v>
                      </c:pt>
                      <c:pt idx="26">
                        <c:v>2.600000000000001</c:v>
                      </c:pt>
                      <c:pt idx="27">
                        <c:v>2.7000000000000011</c:v>
                      </c:pt>
                      <c:pt idx="28">
                        <c:v>2.8000000000000012</c:v>
                      </c:pt>
                      <c:pt idx="29">
                        <c:v>2.9000000000000012</c:v>
                      </c:pt>
                      <c:pt idx="30">
                        <c:v>3.0000000000000013</c:v>
                      </c:pt>
                      <c:pt idx="31">
                        <c:v>3.1000000000000014</c:v>
                      </c:pt>
                      <c:pt idx="32">
                        <c:v>3.2000000000000015</c:v>
                      </c:pt>
                      <c:pt idx="33">
                        <c:v>3.3000000000000016</c:v>
                      </c:pt>
                      <c:pt idx="34">
                        <c:v>3.4000000000000017</c:v>
                      </c:pt>
                      <c:pt idx="35">
                        <c:v>3.5000000000000018</c:v>
                      </c:pt>
                      <c:pt idx="36">
                        <c:v>3.6000000000000019</c:v>
                      </c:pt>
                      <c:pt idx="37">
                        <c:v>3.700000000000002</c:v>
                      </c:pt>
                      <c:pt idx="38">
                        <c:v>3.800000000000002</c:v>
                      </c:pt>
                      <c:pt idx="39">
                        <c:v>3.9000000000000021</c:v>
                      </c:pt>
                      <c:pt idx="40">
                        <c:v>4.0000000000000018</c:v>
                      </c:pt>
                      <c:pt idx="41">
                        <c:v>4.1000000000000014</c:v>
                      </c:pt>
                      <c:pt idx="42">
                        <c:v>4.2000000000000011</c:v>
                      </c:pt>
                      <c:pt idx="43">
                        <c:v>4.3000000000000007</c:v>
                      </c:pt>
                      <c:pt idx="44">
                        <c:v>4.4000000000000004</c:v>
                      </c:pt>
                      <c:pt idx="45">
                        <c:v>4.5</c:v>
                      </c:pt>
                      <c:pt idx="46">
                        <c:v>4.5999999999999996</c:v>
                      </c:pt>
                      <c:pt idx="47">
                        <c:v>4.6999999999999993</c:v>
                      </c:pt>
                      <c:pt idx="48">
                        <c:v>4.7999999999999989</c:v>
                      </c:pt>
                      <c:pt idx="49">
                        <c:v>4.8999999999999986</c:v>
                      </c:pt>
                      <c:pt idx="50">
                        <c:v>4.9999999999999982</c:v>
                      </c:pt>
                      <c:pt idx="51">
                        <c:v>5.0999999999999979</c:v>
                      </c:pt>
                      <c:pt idx="52">
                        <c:v>5.1999999999999975</c:v>
                      </c:pt>
                      <c:pt idx="53">
                        <c:v>5.2999999999999972</c:v>
                      </c:pt>
                      <c:pt idx="54">
                        <c:v>5.3999999999999968</c:v>
                      </c:pt>
                      <c:pt idx="55">
                        <c:v>5.4999999999999964</c:v>
                      </c:pt>
                      <c:pt idx="56">
                        <c:v>5.5999999999999961</c:v>
                      </c:pt>
                      <c:pt idx="57">
                        <c:v>5.6999999999999957</c:v>
                      </c:pt>
                      <c:pt idx="58">
                        <c:v>5.7999999999999954</c:v>
                      </c:pt>
                      <c:pt idx="59">
                        <c:v>5.899999999999995</c:v>
                      </c:pt>
                      <c:pt idx="60">
                        <c:v>5.9999999999999947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Sheet2!$B$1:$B$61</c15:sqref>
                        </c15:formulaRef>
                      </c:ext>
                    </c:extLst>
                    <c:numCache>
                      <c:formatCode>General</c:formatCode>
                      <c:ptCount val="61"/>
                      <c:pt idx="0">
                        <c:v>0</c:v>
                      </c:pt>
                      <c:pt idx="1">
                        <c:v>0.3090169943749474</c:v>
                      </c:pt>
                      <c:pt idx="2">
                        <c:v>0.58778525229247314</c:v>
                      </c:pt>
                      <c:pt idx="3">
                        <c:v>0.80901699437494745</c:v>
                      </c:pt>
                      <c:pt idx="4">
                        <c:v>0.95105651629515353</c:v>
                      </c:pt>
                      <c:pt idx="5">
                        <c:v>1</c:v>
                      </c:pt>
                      <c:pt idx="6">
                        <c:v>0.95105651629515364</c:v>
                      </c:pt>
                      <c:pt idx="7">
                        <c:v>0.80901699437494745</c:v>
                      </c:pt>
                      <c:pt idx="8">
                        <c:v>0.58778525229247325</c:v>
                      </c:pt>
                      <c:pt idx="9">
                        <c:v>0.30901699437494795</c:v>
                      </c:pt>
                      <c:pt idx="10">
                        <c:v>5.6660405534092462E-16</c:v>
                      </c:pt>
                      <c:pt idx="11">
                        <c:v>-0.3090169943749469</c:v>
                      </c:pt>
                      <c:pt idx="12">
                        <c:v>-0.58778525229247303</c:v>
                      </c:pt>
                      <c:pt idx="13">
                        <c:v>-0.80901699437494734</c:v>
                      </c:pt>
                      <c:pt idx="14">
                        <c:v>-0.95105651629515353</c:v>
                      </c:pt>
                      <c:pt idx="15">
                        <c:v>-1</c:v>
                      </c:pt>
                      <c:pt idx="16">
                        <c:v>-0.95105651629515331</c:v>
                      </c:pt>
                      <c:pt idx="17">
                        <c:v>-0.80901699437494701</c:v>
                      </c:pt>
                      <c:pt idx="18">
                        <c:v>-0.58778525229247192</c:v>
                      </c:pt>
                      <c:pt idx="19">
                        <c:v>-0.30901699437494595</c:v>
                      </c:pt>
                      <c:pt idx="20">
                        <c:v>1.5313271484185265E-15</c:v>
                      </c:pt>
                      <c:pt idx="21">
                        <c:v>0.30901699437494889</c:v>
                      </c:pt>
                      <c:pt idx="22">
                        <c:v>0.58778525229247436</c:v>
                      </c:pt>
                      <c:pt idx="23">
                        <c:v>0.80901699437494878</c:v>
                      </c:pt>
                      <c:pt idx="24">
                        <c:v>0.95105651629515431</c:v>
                      </c:pt>
                      <c:pt idx="25">
                        <c:v>1</c:v>
                      </c:pt>
                      <c:pt idx="26">
                        <c:v>0.95105651629515253</c:v>
                      </c:pt>
                      <c:pt idx="27">
                        <c:v>0.80901699437494556</c:v>
                      </c:pt>
                      <c:pt idx="28">
                        <c:v>0.58778525229247058</c:v>
                      </c:pt>
                      <c:pt idx="29">
                        <c:v>0.3090169943749444</c:v>
                      </c:pt>
                      <c:pt idx="30">
                        <c:v>-3.1851691423279149E-15</c:v>
                      </c:pt>
                      <c:pt idx="31">
                        <c:v>-0.30901699437495211</c:v>
                      </c:pt>
                      <c:pt idx="32">
                        <c:v>-0.58778525229247713</c:v>
                      </c:pt>
                      <c:pt idx="33">
                        <c:v>-0.80901699437495034</c:v>
                      </c:pt>
                      <c:pt idx="34">
                        <c:v>-0.95105651629515509</c:v>
                      </c:pt>
                      <c:pt idx="35">
                        <c:v>-1</c:v>
                      </c:pt>
                      <c:pt idx="36">
                        <c:v>-0.95105651629515209</c:v>
                      </c:pt>
                      <c:pt idx="37">
                        <c:v>-0.80901699437494456</c:v>
                      </c:pt>
                      <c:pt idx="38">
                        <c:v>-0.58778525229246781</c:v>
                      </c:pt>
                      <c:pt idx="39">
                        <c:v>-0.30901699437494112</c:v>
                      </c:pt>
                      <c:pt idx="40">
                        <c:v>4.8390111362373034E-15</c:v>
                      </c:pt>
                      <c:pt idx="41">
                        <c:v>0.309016994374952</c:v>
                      </c:pt>
                      <c:pt idx="42">
                        <c:v>0.58778525229247558</c:v>
                      </c:pt>
                      <c:pt idx="43">
                        <c:v>0.80901699437494812</c:v>
                      </c:pt>
                      <c:pt idx="44">
                        <c:v>0.95105651629515398</c:v>
                      </c:pt>
                      <c:pt idx="45">
                        <c:v>1</c:v>
                      </c:pt>
                      <c:pt idx="46">
                        <c:v>0.95105651629515431</c:v>
                      </c:pt>
                      <c:pt idx="47">
                        <c:v>0.80901699437494878</c:v>
                      </c:pt>
                      <c:pt idx="48">
                        <c:v>0.58778525229247647</c:v>
                      </c:pt>
                      <c:pt idx="49">
                        <c:v>0.30901699437495306</c:v>
                      </c:pt>
                      <c:pt idx="50">
                        <c:v>5.9416447456550614E-15</c:v>
                      </c:pt>
                      <c:pt idx="51">
                        <c:v>-0.30901699437494179</c:v>
                      </c:pt>
                      <c:pt idx="52">
                        <c:v>-0.58778525229246692</c:v>
                      </c:pt>
                      <c:pt idx="53">
                        <c:v>-0.80901699437494179</c:v>
                      </c:pt>
                      <c:pt idx="54">
                        <c:v>-0.95105651629515009</c:v>
                      </c:pt>
                      <c:pt idx="55">
                        <c:v>-1</c:v>
                      </c:pt>
                      <c:pt idx="56">
                        <c:v>-0.95105651629515708</c:v>
                      </c:pt>
                      <c:pt idx="57">
                        <c:v>-0.80901699437495511</c:v>
                      </c:pt>
                      <c:pt idx="58">
                        <c:v>-0.58778525229248524</c:v>
                      </c:pt>
                      <c:pt idx="59">
                        <c:v>-0.30901699437496333</c:v>
                      </c:pt>
                      <c:pt idx="60">
                        <c:v>-1.8498657466947677E-14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D650-453A-9722-0F11A1789CEE}"/>
                  </c:ext>
                </c:extLst>
              </c15:ser>
            </c15:filteredScatterSeries>
          </c:ext>
        </c:extLst>
      </c:scatterChart>
      <c:valAx>
        <c:axId val="1469692656"/>
        <c:scaling>
          <c:orientation val="minMax"/>
          <c:max val="6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9691824"/>
        <c:crosses val="autoZero"/>
        <c:crossBetween val="midCat"/>
      </c:valAx>
      <c:valAx>
        <c:axId val="1469691824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96926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133350</xdr:colOff>
      <xdr:row>3</xdr:row>
      <xdr:rowOff>171450</xdr:rowOff>
    </xdr:from>
    <xdr:to>
      <xdr:col>22</xdr:col>
      <xdr:colOff>447675</xdr:colOff>
      <xdr:row>28</xdr:row>
      <xdr:rowOff>52388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DBED38B-3E29-4BF5-B564-1965D10C18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E6199-1B74-43AD-9E48-70D95EDBE84B}">
  <dimension ref="A1:U42"/>
  <sheetViews>
    <sheetView tabSelected="1" workbookViewId="0">
      <selection activeCell="B13" sqref="B13"/>
    </sheetView>
  </sheetViews>
  <sheetFormatPr defaultRowHeight="15" x14ac:dyDescent="0.25"/>
  <cols>
    <col min="1" max="1" width="15" customWidth="1"/>
    <col min="2" max="2" width="12" bestFit="1" customWidth="1"/>
    <col min="7" max="7" width="14.28515625" customWidth="1"/>
    <col min="8" max="8" width="12.7109375" customWidth="1"/>
    <col min="9" max="9" width="12.42578125" customWidth="1"/>
    <col min="10" max="10" width="11.7109375" bestFit="1" customWidth="1"/>
    <col min="12" max="12" width="10.5703125" customWidth="1"/>
    <col min="13" max="13" width="10.42578125" customWidth="1"/>
    <col min="14" max="14" width="10.85546875" customWidth="1"/>
    <col min="15" max="15" width="10" customWidth="1"/>
    <col min="16" max="16" width="10.140625" customWidth="1"/>
    <col min="18" max="18" width="6.5703125" customWidth="1"/>
    <col min="20" max="20" width="12.7109375" customWidth="1"/>
    <col min="21" max="21" width="10.42578125" customWidth="1"/>
  </cols>
  <sheetData>
    <row r="1" spans="1:21" ht="15" customHeight="1" x14ac:dyDescent="0.25">
      <c r="A1" s="74" t="s">
        <v>37</v>
      </c>
      <c r="B1" s="75"/>
      <c r="C1" s="75"/>
      <c r="D1" s="75"/>
      <c r="E1" s="76"/>
      <c r="G1" s="84" t="s">
        <v>35</v>
      </c>
      <c r="H1" s="85"/>
      <c r="I1" s="86"/>
      <c r="K1" s="84" t="s">
        <v>36</v>
      </c>
      <c r="L1" s="85"/>
      <c r="M1" s="85"/>
      <c r="N1" s="85"/>
      <c r="O1" s="85"/>
      <c r="P1" s="85"/>
      <c r="Q1" s="85"/>
      <c r="R1" s="86"/>
    </row>
    <row r="2" spans="1:21" ht="15.75" customHeight="1" thickBot="1" x14ac:dyDescent="0.3">
      <c r="A2" s="77"/>
      <c r="B2" s="78"/>
      <c r="C2" s="78"/>
      <c r="D2" s="78"/>
      <c r="E2" s="79"/>
      <c r="G2" s="87"/>
      <c r="H2" s="88"/>
      <c r="I2" s="89"/>
      <c r="K2" s="87"/>
      <c r="L2" s="88"/>
      <c r="M2" s="88"/>
      <c r="N2" s="88"/>
      <c r="O2" s="88"/>
      <c r="P2" s="88"/>
      <c r="Q2" s="88"/>
      <c r="R2" s="89"/>
    </row>
    <row r="3" spans="1:21" ht="16.5" customHeight="1" x14ac:dyDescent="0.25">
      <c r="A3" s="3" t="s">
        <v>22</v>
      </c>
      <c r="B3" s="21">
        <v>90</v>
      </c>
      <c r="C3" s="4"/>
      <c r="D3" s="22" t="s">
        <v>20</v>
      </c>
      <c r="E3" s="23">
        <v>-1</v>
      </c>
      <c r="G3" s="87"/>
      <c r="H3" s="88"/>
      <c r="I3" s="89"/>
      <c r="K3" s="87"/>
      <c r="L3" s="88"/>
      <c r="M3" s="88"/>
      <c r="N3" s="88"/>
      <c r="O3" s="88"/>
      <c r="P3" s="88"/>
      <c r="Q3" s="88"/>
      <c r="R3" s="89"/>
    </row>
    <row r="4" spans="1:21" ht="16.5" customHeight="1" thickBot="1" x14ac:dyDescent="0.3">
      <c r="A4" s="12" t="s">
        <v>23</v>
      </c>
      <c r="B4" s="14">
        <v>105</v>
      </c>
      <c r="C4" s="4"/>
      <c r="D4" s="10" t="s">
        <v>8</v>
      </c>
      <c r="E4" s="11" t="s">
        <v>9</v>
      </c>
      <c r="G4" s="90"/>
      <c r="H4" s="91"/>
      <c r="I4" s="92"/>
      <c r="K4" s="90"/>
      <c r="L4" s="91"/>
      <c r="M4" s="91"/>
      <c r="N4" s="91"/>
      <c r="O4" s="91"/>
      <c r="P4" s="91"/>
      <c r="Q4" s="91"/>
      <c r="R4" s="92"/>
    </row>
    <row r="5" spans="1:21" ht="16.5" thickBot="1" x14ac:dyDescent="0.3">
      <c r="A5" s="3"/>
      <c r="B5" s="4"/>
      <c r="C5" s="4"/>
      <c r="D5" s="15">
        <v>80</v>
      </c>
      <c r="E5" s="16">
        <v>1000</v>
      </c>
      <c r="G5" s="96" t="s">
        <v>0</v>
      </c>
      <c r="H5" s="97"/>
      <c r="I5" s="98"/>
      <c r="K5" s="80" t="s">
        <v>24</v>
      </c>
      <c r="L5" s="81"/>
      <c r="M5" s="55"/>
      <c r="N5" s="93" t="s">
        <v>33</v>
      </c>
      <c r="O5" s="94"/>
      <c r="P5" s="94"/>
      <c r="Q5" s="95"/>
      <c r="R5" s="2"/>
    </row>
    <row r="6" spans="1:21" ht="15.75" thickBot="1" x14ac:dyDescent="0.3">
      <c r="A6" s="3"/>
      <c r="B6" s="4"/>
      <c r="C6" s="4"/>
      <c r="D6" s="15">
        <v>60</v>
      </c>
      <c r="E6" s="16">
        <v>10000</v>
      </c>
      <c r="G6" s="24">
        <v>63.66</v>
      </c>
      <c r="H6" s="13">
        <v>-0.31</v>
      </c>
      <c r="I6" s="25">
        <v>4.37</v>
      </c>
      <c r="K6" s="82"/>
      <c r="L6" s="83"/>
      <c r="M6" s="4"/>
      <c r="N6" s="3" t="s">
        <v>25</v>
      </c>
      <c r="O6" s="4">
        <f>(H15+L9*H15)/2</f>
        <v>5.9942064529010004</v>
      </c>
      <c r="P6" s="19" t="s">
        <v>31</v>
      </c>
      <c r="Q6" s="48">
        <f>O7*($L$8/$H$15)</f>
        <v>57.233239714040025</v>
      </c>
      <c r="R6" s="36" t="str">
        <f>IF(Q6/$L$12=$O$14,"&lt;--","")</f>
        <v/>
      </c>
    </row>
    <row r="7" spans="1:21" x14ac:dyDescent="0.25">
      <c r="A7" s="3"/>
      <c r="B7" s="4"/>
      <c r="C7" s="4"/>
      <c r="D7" s="15">
        <v>40</v>
      </c>
      <c r="E7" s="16">
        <v>100000</v>
      </c>
      <c r="G7" s="26">
        <f>H6</f>
        <v>-0.31</v>
      </c>
      <c r="H7" s="13">
        <v>8.41</v>
      </c>
      <c r="I7" s="25">
        <v>-0.9</v>
      </c>
      <c r="K7" s="32" t="s">
        <v>9</v>
      </c>
      <c r="L7" s="61">
        <v>10000</v>
      </c>
      <c r="M7" s="4"/>
      <c r="N7" s="3" t="s">
        <v>30</v>
      </c>
      <c r="O7" s="4">
        <f>H15-O6</f>
        <v>53.947858076109</v>
      </c>
      <c r="P7" s="19" t="s">
        <v>27</v>
      </c>
      <c r="Q7" s="48">
        <f>O7/(1-(O6/B4))*($L$8/$H$15)+0.000001</f>
        <v>60.698369799148807</v>
      </c>
      <c r="R7" s="36" t="str">
        <f>IF(Q7/$L$12=$O$14,"&lt;--","")</f>
        <v>&lt;--</v>
      </c>
    </row>
    <row r="8" spans="1:21" ht="16.5" thickBot="1" x14ac:dyDescent="0.3">
      <c r="A8" s="3"/>
      <c r="B8" s="4"/>
      <c r="C8" s="4"/>
      <c r="D8" s="15">
        <v>20</v>
      </c>
      <c r="E8" s="16">
        <v>1000000</v>
      </c>
      <c r="G8" s="27">
        <f>I6</f>
        <v>4.37</v>
      </c>
      <c r="H8" s="28">
        <f>I7</f>
        <v>-0.9</v>
      </c>
      <c r="I8" s="29">
        <v>0.77</v>
      </c>
      <c r="K8" s="3" t="s">
        <v>26</v>
      </c>
      <c r="L8" s="48">
        <f>H16</f>
        <v>63.592488571155585</v>
      </c>
      <c r="M8" s="4"/>
      <c r="N8" s="3"/>
      <c r="O8" s="4"/>
      <c r="P8" s="19" t="s">
        <v>28</v>
      </c>
      <c r="Q8" s="48">
        <f>O7/(1-(O6/B4)^2)*($L$8/$H$15)+0.000002</f>
        <v>57.420374896805811</v>
      </c>
      <c r="R8" s="58" t="str">
        <f>IF(Q8/$L$12=$O$14,"&lt;--","")</f>
        <v/>
      </c>
    </row>
    <row r="9" spans="1:21" ht="15.75" thickBot="1" x14ac:dyDescent="0.3">
      <c r="A9" s="6"/>
      <c r="B9" s="7"/>
      <c r="C9" s="7"/>
      <c r="D9" s="17">
        <v>20</v>
      </c>
      <c r="E9" s="18">
        <v>10000000</v>
      </c>
      <c r="G9" s="3"/>
      <c r="H9" s="4"/>
      <c r="I9" s="5"/>
      <c r="K9" s="6" t="s">
        <v>20</v>
      </c>
      <c r="L9" s="18">
        <v>-0.8</v>
      </c>
      <c r="M9" s="4"/>
      <c r="N9" s="6"/>
      <c r="O9" s="7"/>
      <c r="P9" s="20" t="s">
        <v>29</v>
      </c>
      <c r="Q9" s="49">
        <f>O7/(1-(O6/B3))*($L$8/$H$15)+0.000003</f>
        <v>61.317102175732778</v>
      </c>
      <c r="R9" s="36" t="str">
        <f>IF(Q9/$L$12=$O$14,"&lt;--","")</f>
        <v/>
      </c>
    </row>
    <row r="10" spans="1:21" ht="15.75" thickBot="1" x14ac:dyDescent="0.3">
      <c r="G10" s="71" t="s">
        <v>2</v>
      </c>
      <c r="H10" s="72"/>
      <c r="I10" s="73"/>
      <c r="K10" s="3"/>
      <c r="L10" s="4"/>
      <c r="M10" s="4"/>
      <c r="N10" s="4"/>
      <c r="O10" s="4"/>
      <c r="P10" s="59" t="s">
        <v>56</v>
      </c>
      <c r="Q10" s="60">
        <f>Q7</f>
        <v>60.698369799148807</v>
      </c>
      <c r="R10" s="5"/>
      <c r="T10" s="74" t="s">
        <v>38</v>
      </c>
      <c r="U10" s="76"/>
    </row>
    <row r="11" spans="1:21" ht="15.75" thickBot="1" x14ac:dyDescent="0.3">
      <c r="D11" s="66" t="s">
        <v>39</v>
      </c>
      <c r="E11" s="67"/>
      <c r="G11" s="26">
        <f>B39/3+2/3*(SQRT(B39^2-3*B40)*COS(B42))</f>
        <v>63.964686238457574</v>
      </c>
      <c r="H11" s="1">
        <v>0</v>
      </c>
      <c r="I11" s="35">
        <v>0</v>
      </c>
      <c r="K11" s="99" t="s">
        <v>41</v>
      </c>
      <c r="L11" s="100"/>
      <c r="M11" s="4"/>
      <c r="N11" s="4"/>
      <c r="O11" s="4"/>
      <c r="P11" s="4"/>
      <c r="Q11" s="4"/>
      <c r="R11" s="5"/>
      <c r="T11" s="77"/>
      <c r="U11" s="79"/>
    </row>
    <row r="12" spans="1:21" ht="16.5" thickBot="1" x14ac:dyDescent="0.3">
      <c r="D12" s="45" t="s">
        <v>42</v>
      </c>
      <c r="E12" s="46" t="s">
        <v>65</v>
      </c>
      <c r="G12" s="26">
        <v>0</v>
      </c>
      <c r="H12" s="1">
        <f>B39/3+2/3*(SQRT(B39^2-3*B40)*COS(B42-2*PI()/3))</f>
        <v>8.5031160942404327</v>
      </c>
      <c r="I12" s="35">
        <v>0</v>
      </c>
      <c r="K12" s="6" t="s">
        <v>40</v>
      </c>
      <c r="L12" s="18">
        <v>0.8</v>
      </c>
      <c r="M12" s="4"/>
      <c r="N12" s="93" t="s">
        <v>34</v>
      </c>
      <c r="O12" s="94"/>
      <c r="P12" s="94"/>
      <c r="Q12" s="95"/>
      <c r="R12" s="5"/>
      <c r="T12" s="37" t="s">
        <v>12</v>
      </c>
      <c r="U12" s="65">
        <f>P21</f>
        <v>1527.9664193322421</v>
      </c>
    </row>
    <row r="13" spans="1:21" ht="16.5" thickBot="1" x14ac:dyDescent="0.3">
      <c r="D13" s="39">
        <f>E5</f>
        <v>1000</v>
      </c>
      <c r="E13" s="40">
        <f>D5*1000</f>
        <v>80000</v>
      </c>
      <c r="G13" s="27">
        <v>0</v>
      </c>
      <c r="H13" s="28">
        <v>0</v>
      </c>
      <c r="I13" s="53">
        <f>B39/3+2/3*(SQRT(B39^2-3*B40)*COS(B42-4*PI()/3))</f>
        <v>0.372197667301986</v>
      </c>
      <c r="K13" s="3"/>
      <c r="L13" s="4"/>
      <c r="M13" s="4"/>
      <c r="N13" s="32"/>
      <c r="O13" s="33" t="s">
        <v>10</v>
      </c>
      <c r="P13" s="33" t="s">
        <v>11</v>
      </c>
      <c r="Q13" s="34" t="s">
        <v>19</v>
      </c>
      <c r="R13" s="5"/>
      <c r="T13" s="9" t="s">
        <v>13</v>
      </c>
      <c r="U13" s="56">
        <f>$L7/Q19</f>
        <v>6.5446464486897815</v>
      </c>
    </row>
    <row r="14" spans="1:21" ht="16.5" thickBot="1" x14ac:dyDescent="0.3">
      <c r="D14" s="41">
        <f>E6</f>
        <v>10000</v>
      </c>
      <c r="E14" s="42">
        <f>D6*1000</f>
        <v>60000</v>
      </c>
      <c r="G14" s="32"/>
      <c r="H14" s="55"/>
      <c r="I14" s="2"/>
      <c r="K14" s="3"/>
      <c r="L14" s="4"/>
      <c r="M14" s="4"/>
      <c r="N14" s="3" t="s">
        <v>14</v>
      </c>
      <c r="O14" s="4">
        <f>Q10/L12</f>
        <v>75.872962248936005</v>
      </c>
      <c r="P14" s="4">
        <f>O14</f>
        <v>75.872962248936005</v>
      </c>
      <c r="Q14" s="5">
        <f>LN(O14)</f>
        <v>4.3290603923328339</v>
      </c>
      <c r="R14" s="5"/>
      <c r="T14" s="9" t="s">
        <v>55</v>
      </c>
      <c r="U14" s="54">
        <f>MIN(I39:I40)/MAX(I39:I40)</f>
        <v>0.13293453926344898</v>
      </c>
    </row>
    <row r="15" spans="1:21" x14ac:dyDescent="0.25">
      <c r="D15" s="41">
        <f>E7</f>
        <v>100000</v>
      </c>
      <c r="E15" s="42">
        <f>D7*1000</f>
        <v>40000</v>
      </c>
      <c r="G15" s="30" t="s">
        <v>7</v>
      </c>
      <c r="H15" s="50">
        <f>SQRT(((G11-H12)^2+(G11-I13)^2+(I13-H12)^2)/2)</f>
        <v>59.942064529010004</v>
      </c>
      <c r="I15" s="36" t="str">
        <f>IF(H15=$H$18, "&lt;--","")</f>
        <v/>
      </c>
      <c r="K15" s="3"/>
      <c r="L15" s="4"/>
      <c r="M15" s="4"/>
      <c r="N15" s="3" t="s">
        <v>15</v>
      </c>
      <c r="O15" s="4">
        <f>INDEX($D5:$D9,MATCH($O14,$D5:$D9,-1))</f>
        <v>80</v>
      </c>
      <c r="P15" s="4">
        <f>O15</f>
        <v>80</v>
      </c>
      <c r="Q15" s="5">
        <f>LN(O15)</f>
        <v>4.3820266346738812</v>
      </c>
      <c r="R15" s="5"/>
    </row>
    <row r="16" spans="1:21" x14ac:dyDescent="0.25">
      <c r="D16" s="41">
        <f>E8</f>
        <v>1000000</v>
      </c>
      <c r="E16" s="42">
        <f>D8*1000</f>
        <v>20000</v>
      </c>
      <c r="G16" s="31" t="s">
        <v>1</v>
      </c>
      <c r="H16" s="48">
        <f>(G11-I13)</f>
        <v>63.592488571155585</v>
      </c>
      <c r="I16" s="36" t="str">
        <f>IF(H16=$H$18, "&lt;--","")</f>
        <v>&lt;--</v>
      </c>
      <c r="K16" s="3"/>
      <c r="L16" s="4"/>
      <c r="M16" s="4"/>
      <c r="N16" s="3" t="s">
        <v>16</v>
      </c>
      <c r="O16" s="4" cm="1">
        <f t="array" ref="O16">INDEX($D5:$D9,MATCH($O14,$D5:$D9,-1)+1)</f>
        <v>60</v>
      </c>
      <c r="P16" s="4">
        <f>O16</f>
        <v>60</v>
      </c>
      <c r="Q16" s="5">
        <f>LN(O16)</f>
        <v>4.0943445622221004</v>
      </c>
      <c r="R16" s="5"/>
    </row>
    <row r="17" spans="1:18" ht="15.75" thickBot="1" x14ac:dyDescent="0.3">
      <c r="D17" s="43">
        <f>E9</f>
        <v>10000000</v>
      </c>
      <c r="E17" s="44">
        <f>D9*1000</f>
        <v>20000</v>
      </c>
      <c r="G17" s="31" t="s">
        <v>21</v>
      </c>
      <c r="H17" s="48">
        <f>G11</f>
        <v>63.964686238457574</v>
      </c>
      <c r="I17" s="36" t="str">
        <f>IF(H17=$H$18, "&lt;--","")</f>
        <v/>
      </c>
      <c r="K17" s="3"/>
      <c r="L17" s="4"/>
      <c r="M17" s="4"/>
      <c r="N17" s="3" t="s">
        <v>17</v>
      </c>
      <c r="O17" s="4">
        <f>INDEX($E5:$E9,MATCH($O14,$D5:$D9,-1))</f>
        <v>1000</v>
      </c>
      <c r="P17" s="4">
        <f>LN(O17)</f>
        <v>6.9077552789821368</v>
      </c>
      <c r="Q17" s="5">
        <f>LN(O17)</f>
        <v>6.9077552789821368</v>
      </c>
      <c r="R17" s="5"/>
    </row>
    <row r="18" spans="1:18" ht="15.75" thickBot="1" x14ac:dyDescent="0.3">
      <c r="G18" s="62" t="s">
        <v>56</v>
      </c>
      <c r="H18" s="63">
        <f>H16</f>
        <v>63.592488571155585</v>
      </c>
      <c r="I18" s="8"/>
      <c r="K18" s="3"/>
      <c r="L18" s="4"/>
      <c r="M18" s="4"/>
      <c r="N18" s="3" t="s">
        <v>18</v>
      </c>
      <c r="O18" s="4" cm="1">
        <f t="array" ref="O18">INDEX($E5:$E9,MATCH($O14,$D5:$D9,-1)+1)</f>
        <v>10000</v>
      </c>
      <c r="P18" s="4">
        <f>LN(O18)</f>
        <v>9.2103403719761836</v>
      </c>
      <c r="Q18" s="5">
        <f>LN(O18)</f>
        <v>9.2103403719761836</v>
      </c>
      <c r="R18" s="5"/>
    </row>
    <row r="19" spans="1:18" ht="15.75" thickBot="1" x14ac:dyDescent="0.3">
      <c r="K19" s="3"/>
      <c r="L19" s="4"/>
      <c r="M19" s="4"/>
      <c r="N19" s="6" t="s">
        <v>12</v>
      </c>
      <c r="O19" s="51">
        <f>(O15-O14)/(O15-O16)*(O18-O17)+O17</f>
        <v>2857.1669879787978</v>
      </c>
      <c r="P19" s="51">
        <f>EXP((P15-$P14)/(P15-P16)*(P18-P17)+P17)</f>
        <v>1608.2438064517385</v>
      </c>
      <c r="Q19" s="52">
        <f>EXP((Q15-$Q14)/(Q15-Q16)*(Q18-Q17)+Q17)</f>
        <v>1527.9664193322421</v>
      </c>
      <c r="R19" s="5"/>
    </row>
    <row r="20" spans="1:18" ht="15.75" thickBot="1" x14ac:dyDescent="0.3">
      <c r="K20" s="3"/>
      <c r="L20" s="4"/>
      <c r="M20" s="4"/>
      <c r="N20" s="4"/>
      <c r="O20" s="38" t="str">
        <f>IF($U$12=O19,"      ^^^      ","")</f>
        <v/>
      </c>
      <c r="P20" s="38" t="str">
        <f>IF($U$12=P19,"      ^^^      ","")</f>
        <v/>
      </c>
      <c r="Q20" s="38" t="str">
        <f>IF($U$12=Q19,"      ^^^      ","")</f>
        <v xml:space="preserve">      ^^^      </v>
      </c>
      <c r="R20" s="5"/>
    </row>
    <row r="21" spans="1:18" ht="15.75" thickBot="1" x14ac:dyDescent="0.3">
      <c r="A21" t="s">
        <v>53</v>
      </c>
      <c r="K21" s="6"/>
      <c r="L21" s="7"/>
      <c r="M21" s="7"/>
      <c r="N21" s="7"/>
      <c r="O21" s="62" t="s">
        <v>56</v>
      </c>
      <c r="P21" s="64">
        <f>Q19</f>
        <v>1527.9664193322421</v>
      </c>
      <c r="Q21" s="7"/>
      <c r="R21" s="8"/>
    </row>
    <row r="22" spans="1:18" ht="15.75" thickBot="1" x14ac:dyDescent="0.3">
      <c r="A22" s="57" t="s">
        <v>62</v>
      </c>
    </row>
    <row r="23" spans="1:18" ht="18" customHeight="1" x14ac:dyDescent="0.25">
      <c r="A23" s="57" t="s">
        <v>51</v>
      </c>
      <c r="D23" s="102" t="s">
        <v>57</v>
      </c>
      <c r="E23" s="103"/>
      <c r="F23" s="103"/>
      <c r="G23" s="103"/>
      <c r="H23" s="103"/>
      <c r="I23" s="104"/>
    </row>
    <row r="24" spans="1:18" x14ac:dyDescent="0.25">
      <c r="A24" s="57" t="s">
        <v>52</v>
      </c>
      <c r="D24" s="105" t="s">
        <v>66</v>
      </c>
      <c r="E24" s="106"/>
      <c r="F24" s="106"/>
      <c r="G24" s="106"/>
      <c r="H24" s="106"/>
      <c r="I24" s="107"/>
    </row>
    <row r="25" spans="1:18" ht="15.75" thickBot="1" x14ac:dyDescent="0.3">
      <c r="A25" s="57" t="s">
        <v>54</v>
      </c>
      <c r="D25" s="108" t="s">
        <v>67</v>
      </c>
      <c r="E25" s="109"/>
      <c r="F25" s="109"/>
      <c r="G25" s="109"/>
      <c r="H25" s="109"/>
      <c r="I25" s="110"/>
    </row>
    <row r="26" spans="1:18" x14ac:dyDescent="0.25">
      <c r="A26" s="57" t="s">
        <v>63</v>
      </c>
    </row>
    <row r="27" spans="1:18" x14ac:dyDescent="0.25">
      <c r="A27" s="57" t="s">
        <v>64</v>
      </c>
    </row>
    <row r="30" spans="1:18" ht="15.75" thickBot="1" x14ac:dyDescent="0.3"/>
    <row r="31" spans="1:18" ht="19.5" thickBot="1" x14ac:dyDescent="0.35">
      <c r="M31" s="68" t="s">
        <v>61</v>
      </c>
      <c r="N31" s="69"/>
      <c r="O31" s="69"/>
      <c r="P31" s="69"/>
      <c r="Q31" s="70"/>
    </row>
    <row r="32" spans="1:18" ht="15.75" thickBot="1" x14ac:dyDescent="0.3">
      <c r="A32">
        <v>60</v>
      </c>
      <c r="M32" s="3"/>
      <c r="N32" s="4" t="s">
        <v>48</v>
      </c>
      <c r="O32" s="4" t="s">
        <v>49</v>
      </c>
      <c r="P32" s="4"/>
      <c r="Q32" s="5" t="s">
        <v>47</v>
      </c>
    </row>
    <row r="33" spans="1:17" ht="19.5" thickBot="1" x14ac:dyDescent="0.35">
      <c r="A33" s="68" t="s">
        <v>58</v>
      </c>
      <c r="B33" s="69"/>
      <c r="C33" s="70"/>
      <c r="E33" s="68" t="s">
        <v>59</v>
      </c>
      <c r="F33" s="69"/>
      <c r="G33" s="70"/>
      <c r="I33" s="68" t="s">
        <v>60</v>
      </c>
      <c r="J33" s="69"/>
      <c r="K33" s="70"/>
      <c r="M33" s="3" t="s">
        <v>43</v>
      </c>
      <c r="N33" s="4">
        <v>1.34</v>
      </c>
      <c r="O33" s="4">
        <v>-8.5000000000000006E-2</v>
      </c>
      <c r="P33" s="4"/>
      <c r="Q33" s="48">
        <f>N33*$B$4^O33</f>
        <v>0.90220183887247485</v>
      </c>
    </row>
    <row r="34" spans="1:17" x14ac:dyDescent="0.25">
      <c r="A34" s="24">
        <f>$A$32</f>
        <v>60</v>
      </c>
      <c r="B34" s="13">
        <v>0</v>
      </c>
      <c r="C34" s="25">
        <v>0</v>
      </c>
      <c r="E34" s="24">
        <v>0</v>
      </c>
      <c r="F34" s="13">
        <v>0</v>
      </c>
      <c r="G34" s="25">
        <f>$A$32</f>
        <v>60</v>
      </c>
      <c r="I34" s="24">
        <v>63.66</v>
      </c>
      <c r="J34" s="13">
        <v>-0.31</v>
      </c>
      <c r="K34" s="25">
        <v>4.37</v>
      </c>
      <c r="M34" s="3" t="s">
        <v>44</v>
      </c>
      <c r="N34" s="4">
        <v>2.7</v>
      </c>
      <c r="O34" s="4">
        <v>-0.26500000000000001</v>
      </c>
      <c r="P34" s="4"/>
      <c r="Q34" s="48">
        <f>N34*$B$4^O34</f>
        <v>0.78659032425256414</v>
      </c>
    </row>
    <row r="35" spans="1:17" x14ac:dyDescent="0.25">
      <c r="A35" s="26">
        <f>B34</f>
        <v>0</v>
      </c>
      <c r="B35" s="13">
        <v>0</v>
      </c>
      <c r="C35" s="25">
        <v>0</v>
      </c>
      <c r="E35" s="26">
        <f>F34</f>
        <v>0</v>
      </c>
      <c r="F35" s="13">
        <v>0</v>
      </c>
      <c r="G35" s="25">
        <v>0</v>
      </c>
      <c r="I35" s="26">
        <f>J34</f>
        <v>-0.31</v>
      </c>
      <c r="J35" s="13">
        <v>8.41</v>
      </c>
      <c r="K35" s="25">
        <v>-0.9</v>
      </c>
      <c r="M35" s="3" t="s">
        <v>45</v>
      </c>
      <c r="N35" s="4">
        <v>14.4</v>
      </c>
      <c r="O35" s="4">
        <v>-0.71799999999999997</v>
      </c>
      <c r="P35" s="4"/>
      <c r="Q35" s="48">
        <f>N35*$B$4^O35</f>
        <v>0.50950514673423841</v>
      </c>
    </row>
    <row r="36" spans="1:17" ht="15.75" thickBot="1" x14ac:dyDescent="0.3">
      <c r="A36" s="27">
        <f>C34</f>
        <v>0</v>
      </c>
      <c r="B36" s="28">
        <f>C35</f>
        <v>0</v>
      </c>
      <c r="C36" s="29">
        <v>0</v>
      </c>
      <c r="E36" s="27">
        <f>G34</f>
        <v>60</v>
      </c>
      <c r="F36" s="28">
        <f>G35</f>
        <v>0</v>
      </c>
      <c r="G36" s="29">
        <v>0</v>
      </c>
      <c r="I36" s="27">
        <f>K34</f>
        <v>4.37</v>
      </c>
      <c r="J36" s="28">
        <f>K35</f>
        <v>-0.9</v>
      </c>
      <c r="K36" s="29">
        <v>0.77</v>
      </c>
      <c r="M36" s="6" t="s">
        <v>46</v>
      </c>
      <c r="N36" s="7">
        <v>39.9</v>
      </c>
      <c r="O36" s="7">
        <v>-0.995</v>
      </c>
      <c r="P36" s="7"/>
      <c r="Q36" s="49">
        <f>N36*$B$4^O36</f>
        <v>0.38894620924115347</v>
      </c>
    </row>
    <row r="37" spans="1:17" ht="15.75" thickBot="1" x14ac:dyDescent="0.3"/>
    <row r="38" spans="1:17" ht="15.75" thickBot="1" x14ac:dyDescent="0.3">
      <c r="A38" s="99" t="s">
        <v>32</v>
      </c>
      <c r="B38" s="100"/>
      <c r="D38" s="99" t="s">
        <v>55</v>
      </c>
      <c r="E38" s="101"/>
      <c r="F38" s="101"/>
      <c r="G38" s="101"/>
      <c r="H38" s="101"/>
      <c r="I38" s="100"/>
    </row>
    <row r="39" spans="1:17" x14ac:dyDescent="0.25">
      <c r="A39" s="3" t="s">
        <v>3</v>
      </c>
      <c r="B39" s="5">
        <f>G6+H7+I8</f>
        <v>72.839999999999989</v>
      </c>
      <c r="D39" s="3">
        <f>G11</f>
        <v>63.964686238457574</v>
      </c>
      <c r="E39" s="4">
        <f>ABS(D39)</f>
        <v>63.964686238457574</v>
      </c>
      <c r="F39" s="4">
        <f>MIN(E39:E41)</f>
        <v>0.372197667301986</v>
      </c>
      <c r="G39" s="4">
        <f>IF($F$39=D39,1,0)</f>
        <v>0</v>
      </c>
      <c r="H39" s="4">
        <f>IF(G42=1,F39,-F39)</f>
        <v>0.372197667301986</v>
      </c>
      <c r="I39" s="5">
        <f>IF(H39=D39,D40,D39)</f>
        <v>63.964686238457574</v>
      </c>
    </row>
    <row r="40" spans="1:17" x14ac:dyDescent="0.25">
      <c r="A40" s="3" t="s">
        <v>4</v>
      </c>
      <c r="B40" s="5">
        <f>G6*H7+H7*I8+I8*G6-H6*G7-I6*G8-I7*H8</f>
        <v>570.87149999999997</v>
      </c>
      <c r="D40" s="3">
        <f>H12</f>
        <v>8.5031160942404327</v>
      </c>
      <c r="E40" s="4">
        <f t="shared" ref="E40:E41" si="0">ABS(D40)</f>
        <v>8.5031160942404327</v>
      </c>
      <c r="F40" s="4"/>
      <c r="G40" s="4">
        <f t="shared" ref="G40:G41" si="1">IF($F$39=D40,1,0)</f>
        <v>0</v>
      </c>
      <c r="H40" s="4"/>
      <c r="I40" s="5">
        <f>IF(H39=D39,D41,IF(H39=D40,D41,D40))</f>
        <v>8.5031160942404327</v>
      </c>
    </row>
    <row r="41" spans="1:17" x14ac:dyDescent="0.25">
      <c r="A41" s="3" t="s">
        <v>5</v>
      </c>
      <c r="B41" s="5">
        <f>G6*H7*I8-G6*I7*H8-H7*I6*G8-I8*H6*G7+H6*I6*I7+G8*H8*G7</f>
        <v>202.437996</v>
      </c>
      <c r="D41" s="3">
        <f>I13</f>
        <v>0.372197667301986</v>
      </c>
      <c r="E41" s="4">
        <f t="shared" si="0"/>
        <v>0.372197667301986</v>
      </c>
      <c r="F41" s="4"/>
      <c r="G41" s="4">
        <f t="shared" si="1"/>
        <v>1</v>
      </c>
      <c r="H41" s="4"/>
      <c r="I41" s="5"/>
    </row>
    <row r="42" spans="1:17" ht="15.75" thickBot="1" x14ac:dyDescent="0.3">
      <c r="A42" s="6" t="s">
        <v>6</v>
      </c>
      <c r="B42" s="8">
        <f>(1/3)*ACOS((2*B39^3-9*B39*(B40-0.0000000001)+27*B41)/(2*(B39^2-3*(B40-0.0000000001))^(1.5)))</f>
        <v>0.11774500829663115</v>
      </c>
      <c r="D42" s="6"/>
      <c r="E42" s="7"/>
      <c r="F42" s="7"/>
      <c r="G42" s="7">
        <f>SUM(G39:G41)</f>
        <v>1</v>
      </c>
      <c r="H42" s="7"/>
      <c r="I42" s="8"/>
    </row>
  </sheetData>
  <mergeCells count="20">
    <mergeCell ref="A38:B38"/>
    <mergeCell ref="G1:I4"/>
    <mergeCell ref="K11:L11"/>
    <mergeCell ref="D38:I38"/>
    <mergeCell ref="M31:Q31"/>
    <mergeCell ref="D23:I23"/>
    <mergeCell ref="D24:I24"/>
    <mergeCell ref="D25:I25"/>
    <mergeCell ref="A1:E2"/>
    <mergeCell ref="K5:L6"/>
    <mergeCell ref="T10:U11"/>
    <mergeCell ref="K1:R4"/>
    <mergeCell ref="N12:Q12"/>
    <mergeCell ref="G5:I5"/>
    <mergeCell ref="N5:Q5"/>
    <mergeCell ref="D11:E11"/>
    <mergeCell ref="A33:C33"/>
    <mergeCell ref="E33:G33"/>
    <mergeCell ref="I33:K33"/>
    <mergeCell ref="G10:I10"/>
  </mergeCells>
  <conditionalFormatting sqref="U13">
    <cfRule type="cellIs" dxfId="4" priority="2" operator="lessThan">
      <formula>1</formula>
    </cfRule>
    <cfRule type="cellIs" dxfId="3" priority="3" operator="greaterThan">
      <formula>1</formula>
    </cfRule>
  </conditionalFormatting>
  <conditionalFormatting sqref="H15:H17">
    <cfRule type="cellIs" dxfId="2" priority="14" operator="equal">
      <formula>$L$8</formula>
    </cfRule>
  </conditionalFormatting>
  <conditionalFormatting sqref="O19:Q19">
    <cfRule type="cellIs" dxfId="1" priority="16" operator="equal">
      <formula>$U$12</formula>
    </cfRule>
  </conditionalFormatting>
  <conditionalFormatting sqref="Q6:Q9">
    <cfRule type="cellIs" dxfId="0" priority="1" operator="equal">
      <formula>$Q$10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66A6B2-C48E-4CDF-966E-9A3AB8B08E6B}">
  <dimension ref="A1:R166"/>
  <sheetViews>
    <sheetView workbookViewId="0">
      <selection activeCell="M31" sqref="M31:R35"/>
    </sheetView>
  </sheetViews>
  <sheetFormatPr defaultRowHeight="15" x14ac:dyDescent="0.25"/>
  <cols>
    <col min="14" max="14" width="10.7109375" customWidth="1"/>
    <col min="15" max="15" width="6.140625" customWidth="1"/>
    <col min="16" max="16" width="6.7109375" bestFit="1" customWidth="1"/>
    <col min="18" max="18" width="6.5703125" customWidth="1"/>
  </cols>
  <sheetData>
    <row r="1" spans="1:8" x14ac:dyDescent="0.25">
      <c r="A1">
        <v>0</v>
      </c>
      <c r="B1">
        <f>SIN(A1*PI())</f>
        <v>0</v>
      </c>
      <c r="D1">
        <v>0</v>
      </c>
      <c r="E1">
        <v>0</v>
      </c>
      <c r="G1">
        <v>0</v>
      </c>
      <c r="H1">
        <f>(SIN(G1*PI())+1)/2</f>
        <v>0.5</v>
      </c>
    </row>
    <row r="2" spans="1:8" x14ac:dyDescent="0.25">
      <c r="A2">
        <f>A1+0.1</f>
        <v>0.1</v>
      </c>
      <c r="B2">
        <f t="shared" ref="B2:B65" si="0">SIN(A2*PI())</f>
        <v>0.3090169943749474</v>
      </c>
      <c r="D2">
        <v>10</v>
      </c>
      <c r="E2">
        <v>0</v>
      </c>
      <c r="G2">
        <f>G1+0.1</f>
        <v>0.1</v>
      </c>
      <c r="H2">
        <f t="shared" ref="H2:H65" si="1">(SIN(G2*PI())+1)/2</f>
        <v>0.65450849718747373</v>
      </c>
    </row>
    <row r="3" spans="1:8" x14ac:dyDescent="0.25">
      <c r="A3">
        <f t="shared" ref="A3:A66" si="2">A2+0.1</f>
        <v>0.2</v>
      </c>
      <c r="B3">
        <f t="shared" si="0"/>
        <v>0.58778525229247314</v>
      </c>
      <c r="G3">
        <f t="shared" ref="G3:G66" si="3">G2+0.1</f>
        <v>0.2</v>
      </c>
      <c r="H3">
        <f t="shared" si="1"/>
        <v>0.79389262614623657</v>
      </c>
    </row>
    <row r="4" spans="1:8" x14ac:dyDescent="0.25">
      <c r="A4">
        <f t="shared" si="2"/>
        <v>0.30000000000000004</v>
      </c>
      <c r="B4">
        <f t="shared" si="0"/>
        <v>0.80901699437494745</v>
      </c>
      <c r="G4">
        <f t="shared" si="3"/>
        <v>0.30000000000000004</v>
      </c>
      <c r="H4">
        <f t="shared" si="1"/>
        <v>0.90450849718747373</v>
      </c>
    </row>
    <row r="5" spans="1:8" x14ac:dyDescent="0.25">
      <c r="A5">
        <f t="shared" si="2"/>
        <v>0.4</v>
      </c>
      <c r="B5">
        <f t="shared" si="0"/>
        <v>0.95105651629515353</v>
      </c>
      <c r="G5">
        <f t="shared" si="3"/>
        <v>0.4</v>
      </c>
      <c r="H5">
        <f t="shared" si="1"/>
        <v>0.97552825814757682</v>
      </c>
    </row>
    <row r="6" spans="1:8" x14ac:dyDescent="0.25">
      <c r="A6">
        <f t="shared" si="2"/>
        <v>0.5</v>
      </c>
      <c r="B6">
        <f t="shared" si="0"/>
        <v>1</v>
      </c>
      <c r="G6">
        <f t="shared" si="3"/>
        <v>0.5</v>
      </c>
      <c r="H6">
        <f t="shared" si="1"/>
        <v>1</v>
      </c>
    </row>
    <row r="7" spans="1:8" x14ac:dyDescent="0.25">
      <c r="A7">
        <f t="shared" si="2"/>
        <v>0.6</v>
      </c>
      <c r="B7">
        <f t="shared" si="0"/>
        <v>0.95105651629515364</v>
      </c>
      <c r="G7">
        <f t="shared" si="3"/>
        <v>0.6</v>
      </c>
      <c r="H7">
        <f t="shared" si="1"/>
        <v>0.97552825814757682</v>
      </c>
    </row>
    <row r="8" spans="1:8" x14ac:dyDescent="0.25">
      <c r="A8">
        <f t="shared" si="2"/>
        <v>0.7</v>
      </c>
      <c r="B8">
        <f t="shared" si="0"/>
        <v>0.80901699437494745</v>
      </c>
      <c r="G8">
        <f t="shared" si="3"/>
        <v>0.7</v>
      </c>
      <c r="H8">
        <f t="shared" si="1"/>
        <v>0.90450849718747373</v>
      </c>
    </row>
    <row r="9" spans="1:8" x14ac:dyDescent="0.25">
      <c r="A9">
        <f t="shared" si="2"/>
        <v>0.79999999999999993</v>
      </c>
      <c r="B9">
        <f t="shared" si="0"/>
        <v>0.58778525229247325</v>
      </c>
      <c r="G9">
        <f t="shared" si="3"/>
        <v>0.79999999999999993</v>
      </c>
      <c r="H9">
        <f t="shared" si="1"/>
        <v>0.79389262614623668</v>
      </c>
    </row>
    <row r="10" spans="1:8" x14ac:dyDescent="0.25">
      <c r="A10">
        <f t="shared" si="2"/>
        <v>0.89999999999999991</v>
      </c>
      <c r="B10">
        <f t="shared" si="0"/>
        <v>0.30901699437494795</v>
      </c>
      <c r="G10">
        <f t="shared" si="3"/>
        <v>0.89999999999999991</v>
      </c>
      <c r="H10">
        <f t="shared" si="1"/>
        <v>0.65450849718747395</v>
      </c>
    </row>
    <row r="11" spans="1:8" x14ac:dyDescent="0.25">
      <c r="A11">
        <f t="shared" si="2"/>
        <v>0.99999999999999989</v>
      </c>
      <c r="B11">
        <f t="shared" si="0"/>
        <v>5.6660405534092462E-16</v>
      </c>
      <c r="G11">
        <f t="shared" si="3"/>
        <v>0.99999999999999989</v>
      </c>
      <c r="H11">
        <f t="shared" si="1"/>
        <v>0.50000000000000033</v>
      </c>
    </row>
    <row r="12" spans="1:8" x14ac:dyDescent="0.25">
      <c r="A12">
        <f t="shared" si="2"/>
        <v>1.0999999999999999</v>
      </c>
      <c r="B12">
        <f t="shared" si="0"/>
        <v>-0.3090169943749469</v>
      </c>
      <c r="G12">
        <f t="shared" si="3"/>
        <v>1.0999999999999999</v>
      </c>
      <c r="H12">
        <f t="shared" si="1"/>
        <v>0.34549150281252655</v>
      </c>
    </row>
    <row r="13" spans="1:8" x14ac:dyDescent="0.25">
      <c r="A13">
        <f t="shared" si="2"/>
        <v>1.2</v>
      </c>
      <c r="B13">
        <f t="shared" si="0"/>
        <v>-0.58778525229247303</v>
      </c>
      <c r="G13">
        <f t="shared" si="3"/>
        <v>1.2</v>
      </c>
      <c r="H13">
        <f t="shared" si="1"/>
        <v>0.20610737385376349</v>
      </c>
    </row>
    <row r="14" spans="1:8" x14ac:dyDescent="0.25">
      <c r="A14">
        <f t="shared" si="2"/>
        <v>1.3</v>
      </c>
      <c r="B14">
        <f t="shared" si="0"/>
        <v>-0.80901699437494734</v>
      </c>
      <c r="G14">
        <f t="shared" si="3"/>
        <v>1.3</v>
      </c>
      <c r="H14">
        <f t="shared" si="1"/>
        <v>9.549150281252633E-2</v>
      </c>
    </row>
    <row r="15" spans="1:8" x14ac:dyDescent="0.25">
      <c r="A15">
        <f t="shared" si="2"/>
        <v>1.4000000000000001</v>
      </c>
      <c r="B15">
        <f t="shared" si="0"/>
        <v>-0.95105651629515353</v>
      </c>
      <c r="G15">
        <f t="shared" si="3"/>
        <v>1.4000000000000001</v>
      </c>
      <c r="H15">
        <f t="shared" si="1"/>
        <v>2.4471741852423234E-2</v>
      </c>
    </row>
    <row r="16" spans="1:8" x14ac:dyDescent="0.25">
      <c r="A16">
        <f t="shared" si="2"/>
        <v>1.5000000000000002</v>
      </c>
      <c r="B16">
        <f t="shared" si="0"/>
        <v>-1</v>
      </c>
      <c r="G16">
        <f t="shared" si="3"/>
        <v>1.5000000000000002</v>
      </c>
      <c r="H16">
        <f t="shared" si="1"/>
        <v>0</v>
      </c>
    </row>
    <row r="17" spans="1:18" x14ac:dyDescent="0.25">
      <c r="A17">
        <f t="shared" si="2"/>
        <v>1.6000000000000003</v>
      </c>
      <c r="B17">
        <f t="shared" si="0"/>
        <v>-0.95105651629515331</v>
      </c>
      <c r="G17">
        <f t="shared" si="3"/>
        <v>1.6000000000000003</v>
      </c>
      <c r="H17">
        <f t="shared" si="1"/>
        <v>2.4471741852423345E-2</v>
      </c>
    </row>
    <row r="18" spans="1:18" x14ac:dyDescent="0.25">
      <c r="A18">
        <f t="shared" si="2"/>
        <v>1.7000000000000004</v>
      </c>
      <c r="B18">
        <f t="shared" si="0"/>
        <v>-0.80901699437494701</v>
      </c>
      <c r="G18">
        <f t="shared" si="3"/>
        <v>1.7000000000000004</v>
      </c>
      <c r="H18">
        <f t="shared" si="1"/>
        <v>9.5491502812526496E-2</v>
      </c>
    </row>
    <row r="19" spans="1:18" x14ac:dyDescent="0.25">
      <c r="A19">
        <f t="shared" si="2"/>
        <v>1.8000000000000005</v>
      </c>
      <c r="B19">
        <f t="shared" si="0"/>
        <v>-0.58778525229247192</v>
      </c>
      <c r="G19">
        <f t="shared" si="3"/>
        <v>1.8000000000000005</v>
      </c>
      <c r="H19">
        <f t="shared" si="1"/>
        <v>0.20610737385376404</v>
      </c>
    </row>
    <row r="20" spans="1:18" x14ac:dyDescent="0.25">
      <c r="A20">
        <f t="shared" si="2"/>
        <v>1.9000000000000006</v>
      </c>
      <c r="B20">
        <f t="shared" si="0"/>
        <v>-0.30901699437494595</v>
      </c>
      <c r="G20">
        <f t="shared" si="3"/>
        <v>1.9000000000000006</v>
      </c>
      <c r="H20">
        <f t="shared" si="1"/>
        <v>0.34549150281252705</v>
      </c>
    </row>
    <row r="21" spans="1:18" x14ac:dyDescent="0.25">
      <c r="A21">
        <f t="shared" si="2"/>
        <v>2.0000000000000004</v>
      </c>
      <c r="B21">
        <f t="shared" si="0"/>
        <v>1.5313271484185265E-15</v>
      </c>
      <c r="G21">
        <f t="shared" si="3"/>
        <v>2.0000000000000004</v>
      </c>
      <c r="H21">
        <f t="shared" si="1"/>
        <v>0.50000000000000078</v>
      </c>
    </row>
    <row r="22" spans="1:18" x14ac:dyDescent="0.25">
      <c r="A22">
        <f t="shared" si="2"/>
        <v>2.1000000000000005</v>
      </c>
      <c r="B22">
        <f t="shared" si="0"/>
        <v>0.30901699437494889</v>
      </c>
      <c r="G22">
        <f t="shared" si="3"/>
        <v>2.1000000000000005</v>
      </c>
      <c r="H22">
        <f t="shared" si="1"/>
        <v>0.65450849718747439</v>
      </c>
    </row>
    <row r="23" spans="1:18" x14ac:dyDescent="0.25">
      <c r="A23">
        <f t="shared" si="2"/>
        <v>2.2000000000000006</v>
      </c>
      <c r="B23">
        <f t="shared" si="0"/>
        <v>0.58778525229247436</v>
      </c>
      <c r="G23">
        <f t="shared" si="3"/>
        <v>2.2000000000000006</v>
      </c>
      <c r="H23">
        <f t="shared" si="1"/>
        <v>0.79389262614623712</v>
      </c>
    </row>
    <row r="24" spans="1:18" x14ac:dyDescent="0.25">
      <c r="A24">
        <f t="shared" si="2"/>
        <v>2.3000000000000007</v>
      </c>
      <c r="B24">
        <f t="shared" si="0"/>
        <v>0.80901699437494878</v>
      </c>
      <c r="G24">
        <f t="shared" si="3"/>
        <v>2.3000000000000007</v>
      </c>
      <c r="H24">
        <f t="shared" si="1"/>
        <v>0.90450849718747439</v>
      </c>
    </row>
    <row r="25" spans="1:18" x14ac:dyDescent="0.25">
      <c r="A25">
        <f t="shared" si="2"/>
        <v>2.4000000000000008</v>
      </c>
      <c r="B25">
        <f t="shared" si="0"/>
        <v>0.95105651629515431</v>
      </c>
      <c r="G25">
        <f t="shared" si="3"/>
        <v>2.4000000000000008</v>
      </c>
      <c r="H25">
        <f t="shared" si="1"/>
        <v>0.97552825814757715</v>
      </c>
    </row>
    <row r="26" spans="1:18" x14ac:dyDescent="0.25">
      <c r="A26">
        <f t="shared" si="2"/>
        <v>2.5000000000000009</v>
      </c>
      <c r="B26">
        <f t="shared" si="0"/>
        <v>1</v>
      </c>
      <c r="G26">
        <f t="shared" si="3"/>
        <v>2.5000000000000009</v>
      </c>
      <c r="H26">
        <f t="shared" si="1"/>
        <v>1</v>
      </c>
    </row>
    <row r="27" spans="1:18" x14ac:dyDescent="0.25">
      <c r="A27">
        <f t="shared" si="2"/>
        <v>2.600000000000001</v>
      </c>
      <c r="B27">
        <f t="shared" si="0"/>
        <v>0.95105651629515253</v>
      </c>
      <c r="G27">
        <f t="shared" si="3"/>
        <v>2.600000000000001</v>
      </c>
      <c r="H27">
        <f t="shared" si="1"/>
        <v>0.97552825814757627</v>
      </c>
    </row>
    <row r="28" spans="1:18" x14ac:dyDescent="0.25">
      <c r="A28">
        <f t="shared" si="2"/>
        <v>2.7000000000000011</v>
      </c>
      <c r="B28">
        <f t="shared" si="0"/>
        <v>0.80901699437494556</v>
      </c>
      <c r="G28">
        <f t="shared" si="3"/>
        <v>2.7000000000000011</v>
      </c>
      <c r="H28">
        <f t="shared" si="1"/>
        <v>0.90450849718747284</v>
      </c>
    </row>
    <row r="29" spans="1:18" x14ac:dyDescent="0.25">
      <c r="A29">
        <f t="shared" si="2"/>
        <v>2.8000000000000012</v>
      </c>
      <c r="B29">
        <f t="shared" si="0"/>
        <v>0.58778525229247058</v>
      </c>
      <c r="G29">
        <f t="shared" si="3"/>
        <v>2.8000000000000012</v>
      </c>
      <c r="H29">
        <f t="shared" si="1"/>
        <v>0.79389262614623535</v>
      </c>
    </row>
    <row r="30" spans="1:18" x14ac:dyDescent="0.25">
      <c r="A30">
        <f t="shared" si="2"/>
        <v>2.9000000000000012</v>
      </c>
      <c r="B30">
        <f t="shared" si="0"/>
        <v>0.3090169943749444</v>
      </c>
      <c r="G30">
        <f t="shared" si="3"/>
        <v>2.9000000000000012</v>
      </c>
      <c r="H30">
        <f t="shared" si="1"/>
        <v>0.65450849718747217</v>
      </c>
    </row>
    <row r="31" spans="1:18" x14ac:dyDescent="0.25">
      <c r="A31">
        <f t="shared" si="2"/>
        <v>3.0000000000000013</v>
      </c>
      <c r="B31">
        <f t="shared" si="0"/>
        <v>-3.1851691423279149E-15</v>
      </c>
      <c r="G31">
        <f t="shared" si="3"/>
        <v>3.0000000000000013</v>
      </c>
      <c r="H31">
        <f t="shared" si="1"/>
        <v>0.49999999999999839</v>
      </c>
      <c r="M31" t="s">
        <v>50</v>
      </c>
      <c r="O31" t="s">
        <v>48</v>
      </c>
      <c r="P31" t="s">
        <v>49</v>
      </c>
      <c r="R31" t="s">
        <v>47</v>
      </c>
    </row>
    <row r="32" spans="1:18" x14ac:dyDescent="0.25">
      <c r="A32">
        <f t="shared" si="2"/>
        <v>3.1000000000000014</v>
      </c>
      <c r="B32">
        <f t="shared" si="0"/>
        <v>-0.30901699437495211</v>
      </c>
      <c r="G32">
        <f t="shared" si="3"/>
        <v>3.1000000000000014</v>
      </c>
      <c r="H32">
        <f t="shared" si="1"/>
        <v>0.34549150281252394</v>
      </c>
      <c r="M32">
        <v>105</v>
      </c>
      <c r="N32" t="s">
        <v>43</v>
      </c>
      <c r="O32">
        <v>1.34</v>
      </c>
      <c r="P32">
        <v>-8.5000000000000006E-2</v>
      </c>
      <c r="R32" s="47">
        <f>O32*$M$32^P32</f>
        <v>0.90220183887247485</v>
      </c>
    </row>
    <row r="33" spans="1:18" x14ac:dyDescent="0.25">
      <c r="A33">
        <f t="shared" si="2"/>
        <v>3.2000000000000015</v>
      </c>
      <c r="B33">
        <f t="shared" si="0"/>
        <v>-0.58778525229247713</v>
      </c>
      <c r="G33">
        <f t="shared" si="3"/>
        <v>3.2000000000000015</v>
      </c>
      <c r="H33">
        <f t="shared" si="1"/>
        <v>0.20610737385376143</v>
      </c>
      <c r="N33" t="s">
        <v>44</v>
      </c>
      <c r="O33">
        <v>2.7</v>
      </c>
      <c r="P33">
        <v>-0.26500000000000001</v>
      </c>
      <c r="R33" s="47">
        <f>O33*$M$32^P33</f>
        <v>0.78659032425256414</v>
      </c>
    </row>
    <row r="34" spans="1:18" x14ac:dyDescent="0.25">
      <c r="A34">
        <f t="shared" si="2"/>
        <v>3.3000000000000016</v>
      </c>
      <c r="B34">
        <f t="shared" si="0"/>
        <v>-0.80901699437495034</v>
      </c>
      <c r="G34">
        <f t="shared" si="3"/>
        <v>3.3000000000000016</v>
      </c>
      <c r="H34">
        <f t="shared" si="1"/>
        <v>9.5491502812524831E-2</v>
      </c>
      <c r="N34" t="s">
        <v>45</v>
      </c>
      <c r="O34">
        <v>14.4</v>
      </c>
      <c r="P34">
        <v>-0.71799999999999997</v>
      </c>
      <c r="R34" s="47">
        <f>O34*$M$32^P34</f>
        <v>0.50950514673423841</v>
      </c>
    </row>
    <row r="35" spans="1:18" x14ac:dyDescent="0.25">
      <c r="A35">
        <f t="shared" si="2"/>
        <v>3.4000000000000017</v>
      </c>
      <c r="B35">
        <f t="shared" si="0"/>
        <v>-0.95105651629515509</v>
      </c>
      <c r="G35">
        <f t="shared" si="3"/>
        <v>3.4000000000000017</v>
      </c>
      <c r="H35">
        <f t="shared" si="1"/>
        <v>2.4471741852422457E-2</v>
      </c>
      <c r="N35" t="s">
        <v>46</v>
      </c>
      <c r="O35">
        <v>39.9</v>
      </c>
      <c r="P35">
        <v>-0.995</v>
      </c>
      <c r="R35" s="47">
        <f>O35*$M$32^P35</f>
        <v>0.38894620924115347</v>
      </c>
    </row>
    <row r="36" spans="1:18" x14ac:dyDescent="0.25">
      <c r="A36">
        <f t="shared" si="2"/>
        <v>3.5000000000000018</v>
      </c>
      <c r="B36">
        <f t="shared" si="0"/>
        <v>-1</v>
      </c>
      <c r="G36">
        <f t="shared" si="3"/>
        <v>3.5000000000000018</v>
      </c>
      <c r="H36">
        <f t="shared" si="1"/>
        <v>0</v>
      </c>
    </row>
    <row r="37" spans="1:18" x14ac:dyDescent="0.25">
      <c r="A37">
        <f t="shared" si="2"/>
        <v>3.6000000000000019</v>
      </c>
      <c r="B37">
        <f t="shared" si="0"/>
        <v>-0.95105651629515209</v>
      </c>
      <c r="G37">
        <f t="shared" si="3"/>
        <v>3.6000000000000019</v>
      </c>
      <c r="H37">
        <f t="shared" si="1"/>
        <v>2.4471741852423956E-2</v>
      </c>
    </row>
    <row r="38" spans="1:18" x14ac:dyDescent="0.25">
      <c r="A38">
        <f t="shared" si="2"/>
        <v>3.700000000000002</v>
      </c>
      <c r="B38">
        <f t="shared" si="0"/>
        <v>-0.80901699437494456</v>
      </c>
      <c r="G38">
        <f t="shared" si="3"/>
        <v>3.700000000000002</v>
      </c>
      <c r="H38">
        <f t="shared" si="1"/>
        <v>9.5491502812527718E-2</v>
      </c>
    </row>
    <row r="39" spans="1:18" x14ac:dyDescent="0.25">
      <c r="A39">
        <f t="shared" si="2"/>
        <v>3.800000000000002</v>
      </c>
      <c r="B39">
        <f t="shared" si="0"/>
        <v>-0.58778525229246781</v>
      </c>
      <c r="G39">
        <f t="shared" si="3"/>
        <v>3.800000000000002</v>
      </c>
      <c r="H39">
        <f t="shared" si="1"/>
        <v>0.2061073738537661</v>
      </c>
    </row>
    <row r="40" spans="1:18" x14ac:dyDescent="0.25">
      <c r="A40">
        <f t="shared" si="2"/>
        <v>3.9000000000000021</v>
      </c>
      <c r="B40">
        <f t="shared" si="0"/>
        <v>-0.30901699437494112</v>
      </c>
      <c r="G40">
        <f t="shared" si="3"/>
        <v>3.9000000000000021</v>
      </c>
      <c r="H40">
        <f t="shared" si="1"/>
        <v>0.34549150281252944</v>
      </c>
    </row>
    <row r="41" spans="1:18" x14ac:dyDescent="0.25">
      <c r="A41">
        <f t="shared" si="2"/>
        <v>4.0000000000000018</v>
      </c>
      <c r="B41">
        <f t="shared" si="0"/>
        <v>4.8390111362373034E-15</v>
      </c>
      <c r="G41">
        <f t="shared" si="3"/>
        <v>4.0000000000000018</v>
      </c>
      <c r="H41">
        <f t="shared" si="1"/>
        <v>0.50000000000000244</v>
      </c>
    </row>
    <row r="42" spans="1:18" x14ac:dyDescent="0.25">
      <c r="A42">
        <f t="shared" si="2"/>
        <v>4.1000000000000014</v>
      </c>
      <c r="B42">
        <f t="shared" si="0"/>
        <v>0.309016994374952</v>
      </c>
      <c r="G42">
        <f t="shared" si="3"/>
        <v>4.1000000000000014</v>
      </c>
      <c r="H42">
        <f t="shared" si="1"/>
        <v>0.65450849718747595</v>
      </c>
    </row>
    <row r="43" spans="1:18" x14ac:dyDescent="0.25">
      <c r="A43">
        <f t="shared" si="2"/>
        <v>4.2000000000000011</v>
      </c>
      <c r="B43">
        <f t="shared" si="0"/>
        <v>0.58778525229247558</v>
      </c>
      <c r="G43">
        <f t="shared" si="3"/>
        <v>4.2000000000000011</v>
      </c>
      <c r="H43">
        <f t="shared" si="1"/>
        <v>0.79389262614623779</v>
      </c>
    </row>
    <row r="44" spans="1:18" x14ac:dyDescent="0.25">
      <c r="A44">
        <f t="shared" si="2"/>
        <v>4.3000000000000007</v>
      </c>
      <c r="B44">
        <f t="shared" si="0"/>
        <v>0.80901699437494812</v>
      </c>
      <c r="G44">
        <f t="shared" si="3"/>
        <v>4.3000000000000007</v>
      </c>
      <c r="H44">
        <f t="shared" si="1"/>
        <v>0.90450849718747406</v>
      </c>
    </row>
    <row r="45" spans="1:18" x14ac:dyDescent="0.25">
      <c r="A45">
        <f t="shared" si="2"/>
        <v>4.4000000000000004</v>
      </c>
      <c r="B45">
        <f t="shared" si="0"/>
        <v>0.95105651629515398</v>
      </c>
      <c r="G45">
        <f t="shared" si="3"/>
        <v>4.4000000000000004</v>
      </c>
      <c r="H45">
        <f t="shared" si="1"/>
        <v>0.97552825814757704</v>
      </c>
    </row>
    <row r="46" spans="1:18" x14ac:dyDescent="0.25">
      <c r="A46">
        <f t="shared" si="2"/>
        <v>4.5</v>
      </c>
      <c r="B46">
        <f t="shared" si="0"/>
        <v>1</v>
      </c>
      <c r="G46">
        <f t="shared" si="3"/>
        <v>4.5</v>
      </c>
      <c r="H46">
        <f t="shared" si="1"/>
        <v>1</v>
      </c>
    </row>
    <row r="47" spans="1:18" x14ac:dyDescent="0.25">
      <c r="A47">
        <f t="shared" si="2"/>
        <v>4.5999999999999996</v>
      </c>
      <c r="B47">
        <f t="shared" si="0"/>
        <v>0.95105651629515431</v>
      </c>
      <c r="G47">
        <f t="shared" si="3"/>
        <v>4.5999999999999996</v>
      </c>
      <c r="H47">
        <f t="shared" si="1"/>
        <v>0.97552825814757715</v>
      </c>
    </row>
    <row r="48" spans="1:18" x14ac:dyDescent="0.25">
      <c r="A48">
        <f t="shared" si="2"/>
        <v>4.6999999999999993</v>
      </c>
      <c r="B48">
        <f t="shared" si="0"/>
        <v>0.80901699437494878</v>
      </c>
      <c r="G48">
        <f t="shared" si="3"/>
        <v>4.6999999999999993</v>
      </c>
      <c r="H48">
        <f t="shared" si="1"/>
        <v>0.90450849718747439</v>
      </c>
    </row>
    <row r="49" spans="1:8" x14ac:dyDescent="0.25">
      <c r="A49">
        <f t="shared" si="2"/>
        <v>4.7999999999999989</v>
      </c>
      <c r="B49">
        <f t="shared" si="0"/>
        <v>0.58778525229247647</v>
      </c>
      <c r="G49">
        <f t="shared" si="3"/>
        <v>4.7999999999999989</v>
      </c>
      <c r="H49">
        <f t="shared" si="1"/>
        <v>0.79389262614623823</v>
      </c>
    </row>
    <row r="50" spans="1:8" x14ac:dyDescent="0.25">
      <c r="A50">
        <f t="shared" si="2"/>
        <v>4.8999999999999986</v>
      </c>
      <c r="B50">
        <f t="shared" si="0"/>
        <v>0.30901699437495306</v>
      </c>
      <c r="G50">
        <f t="shared" si="3"/>
        <v>4.8999999999999986</v>
      </c>
      <c r="H50">
        <f t="shared" si="1"/>
        <v>0.6545084971874765</v>
      </c>
    </row>
    <row r="51" spans="1:8" x14ac:dyDescent="0.25">
      <c r="A51">
        <f t="shared" si="2"/>
        <v>4.9999999999999982</v>
      </c>
      <c r="B51">
        <f t="shared" si="0"/>
        <v>5.9416447456550614E-15</v>
      </c>
      <c r="G51">
        <f t="shared" si="3"/>
        <v>4.9999999999999982</v>
      </c>
      <c r="H51">
        <f t="shared" si="1"/>
        <v>0.500000000000003</v>
      </c>
    </row>
    <row r="52" spans="1:8" x14ac:dyDescent="0.25">
      <c r="A52">
        <f t="shared" si="2"/>
        <v>5.0999999999999979</v>
      </c>
      <c r="B52">
        <f t="shared" si="0"/>
        <v>-0.30901699437494179</v>
      </c>
      <c r="G52">
        <f t="shared" si="3"/>
        <v>5.0999999999999979</v>
      </c>
      <c r="H52">
        <f t="shared" si="1"/>
        <v>0.34549150281252911</v>
      </c>
    </row>
    <row r="53" spans="1:8" x14ac:dyDescent="0.25">
      <c r="A53">
        <f t="shared" si="2"/>
        <v>5.1999999999999975</v>
      </c>
      <c r="B53">
        <f t="shared" si="0"/>
        <v>-0.58778525229246692</v>
      </c>
      <c r="G53">
        <f t="shared" si="3"/>
        <v>5.1999999999999975</v>
      </c>
      <c r="H53">
        <f t="shared" si="1"/>
        <v>0.20610737385376654</v>
      </c>
    </row>
    <row r="54" spans="1:8" x14ac:dyDescent="0.25">
      <c r="A54">
        <f t="shared" si="2"/>
        <v>5.2999999999999972</v>
      </c>
      <c r="B54">
        <f t="shared" si="0"/>
        <v>-0.80901699437494179</v>
      </c>
      <c r="G54">
        <f t="shared" si="3"/>
        <v>5.2999999999999972</v>
      </c>
      <c r="H54">
        <f t="shared" si="1"/>
        <v>9.5491502812529105E-2</v>
      </c>
    </row>
    <row r="55" spans="1:8" x14ac:dyDescent="0.25">
      <c r="A55">
        <f t="shared" si="2"/>
        <v>5.3999999999999968</v>
      </c>
      <c r="B55">
        <f t="shared" si="0"/>
        <v>-0.95105651629515009</v>
      </c>
      <c r="G55">
        <f t="shared" si="3"/>
        <v>5.3999999999999968</v>
      </c>
      <c r="H55">
        <f t="shared" si="1"/>
        <v>2.4471741852424955E-2</v>
      </c>
    </row>
    <row r="56" spans="1:8" x14ac:dyDescent="0.25">
      <c r="A56">
        <f t="shared" si="2"/>
        <v>5.4999999999999964</v>
      </c>
      <c r="B56">
        <f t="shared" si="0"/>
        <v>-1</v>
      </c>
      <c r="G56">
        <f t="shared" si="3"/>
        <v>5.4999999999999964</v>
      </c>
      <c r="H56">
        <f t="shared" si="1"/>
        <v>0</v>
      </c>
    </row>
    <row r="57" spans="1:8" x14ac:dyDescent="0.25">
      <c r="A57">
        <f t="shared" si="2"/>
        <v>5.5999999999999961</v>
      </c>
      <c r="B57">
        <f t="shared" si="0"/>
        <v>-0.95105651629515708</v>
      </c>
      <c r="G57">
        <f t="shared" si="3"/>
        <v>5.5999999999999961</v>
      </c>
      <c r="H57">
        <f t="shared" si="1"/>
        <v>2.4471741852421458E-2</v>
      </c>
    </row>
    <row r="58" spans="1:8" x14ac:dyDescent="0.25">
      <c r="A58">
        <f t="shared" si="2"/>
        <v>5.6999999999999957</v>
      </c>
      <c r="B58">
        <f t="shared" si="0"/>
        <v>-0.80901699437495511</v>
      </c>
      <c r="G58">
        <f t="shared" si="3"/>
        <v>5.6999999999999957</v>
      </c>
      <c r="H58">
        <f t="shared" si="1"/>
        <v>9.5491502812522444E-2</v>
      </c>
    </row>
    <row r="59" spans="1:8" x14ac:dyDescent="0.25">
      <c r="A59">
        <f t="shared" si="2"/>
        <v>5.7999999999999954</v>
      </c>
      <c r="B59">
        <f t="shared" si="0"/>
        <v>-0.58778525229248524</v>
      </c>
      <c r="G59">
        <f t="shared" si="3"/>
        <v>5.7999999999999954</v>
      </c>
      <c r="H59">
        <f t="shared" si="1"/>
        <v>0.20610737385375738</v>
      </c>
    </row>
    <row r="60" spans="1:8" x14ac:dyDescent="0.25">
      <c r="A60">
        <f t="shared" si="2"/>
        <v>5.899999999999995</v>
      </c>
      <c r="B60">
        <f t="shared" si="0"/>
        <v>-0.30901699437496333</v>
      </c>
      <c r="G60">
        <f t="shared" si="3"/>
        <v>5.899999999999995</v>
      </c>
      <c r="H60">
        <f t="shared" si="1"/>
        <v>0.34549150281251834</v>
      </c>
    </row>
    <row r="61" spans="1:8" x14ac:dyDescent="0.25">
      <c r="A61">
        <f t="shared" si="2"/>
        <v>5.9999999999999947</v>
      </c>
      <c r="B61">
        <f t="shared" si="0"/>
        <v>-1.8498657466947677E-14</v>
      </c>
      <c r="G61">
        <f t="shared" si="3"/>
        <v>5.9999999999999947</v>
      </c>
      <c r="H61">
        <f t="shared" si="1"/>
        <v>0.49999999999999073</v>
      </c>
    </row>
    <row r="62" spans="1:8" x14ac:dyDescent="0.25">
      <c r="A62">
        <f t="shared" si="2"/>
        <v>6.0999999999999943</v>
      </c>
      <c r="B62">
        <f t="shared" si="0"/>
        <v>0.30901699437492813</v>
      </c>
      <c r="G62">
        <f t="shared" si="3"/>
        <v>6.0999999999999943</v>
      </c>
      <c r="H62">
        <f t="shared" si="1"/>
        <v>0.65450849718746407</v>
      </c>
    </row>
    <row r="63" spans="1:8" x14ac:dyDescent="0.25">
      <c r="A63">
        <f t="shared" si="2"/>
        <v>6.199999999999994</v>
      </c>
      <c r="B63">
        <f t="shared" si="0"/>
        <v>0.58778525229245815</v>
      </c>
      <c r="G63">
        <f t="shared" si="3"/>
        <v>6.199999999999994</v>
      </c>
      <c r="H63">
        <f t="shared" si="1"/>
        <v>0.79389262614622913</v>
      </c>
    </row>
    <row r="64" spans="1:8" x14ac:dyDescent="0.25">
      <c r="A64">
        <f t="shared" si="2"/>
        <v>6.2999999999999936</v>
      </c>
      <c r="B64">
        <f t="shared" si="0"/>
        <v>0.80901699437493546</v>
      </c>
      <c r="G64">
        <f t="shared" si="3"/>
        <v>6.2999999999999936</v>
      </c>
      <c r="H64">
        <f t="shared" si="1"/>
        <v>0.90450849718746773</v>
      </c>
    </row>
    <row r="65" spans="1:8" x14ac:dyDescent="0.25">
      <c r="A65">
        <f t="shared" si="2"/>
        <v>6.3999999999999932</v>
      </c>
      <c r="B65">
        <f t="shared" si="0"/>
        <v>0.95105651629514676</v>
      </c>
      <c r="G65">
        <f t="shared" si="3"/>
        <v>6.3999999999999932</v>
      </c>
      <c r="H65">
        <f t="shared" si="1"/>
        <v>0.97552825814757338</v>
      </c>
    </row>
    <row r="66" spans="1:8" x14ac:dyDescent="0.25">
      <c r="A66">
        <f t="shared" si="2"/>
        <v>6.4999999999999929</v>
      </c>
      <c r="B66">
        <f t="shared" ref="B66:B129" si="4">SIN(A66*PI())</f>
        <v>1</v>
      </c>
      <c r="G66">
        <f t="shared" si="3"/>
        <v>6.4999999999999929</v>
      </c>
      <c r="H66">
        <f t="shared" ref="H66:H129" si="5">(SIN(G66*PI())+1)/2</f>
        <v>1</v>
      </c>
    </row>
    <row r="67" spans="1:8" x14ac:dyDescent="0.25">
      <c r="A67">
        <f t="shared" ref="A67:A130" si="6">A66+0.1</f>
        <v>6.5999999999999925</v>
      </c>
      <c r="B67">
        <f t="shared" si="4"/>
        <v>0.95105651629516152</v>
      </c>
      <c r="G67">
        <f t="shared" ref="G67:G130" si="7">G66+0.1</f>
        <v>6.5999999999999925</v>
      </c>
      <c r="H67">
        <f t="shared" si="5"/>
        <v>0.97552825814758082</v>
      </c>
    </row>
    <row r="68" spans="1:8" x14ac:dyDescent="0.25">
      <c r="A68">
        <f t="shared" si="6"/>
        <v>6.6999999999999922</v>
      </c>
      <c r="B68">
        <f t="shared" si="4"/>
        <v>0.80901699437496144</v>
      </c>
      <c r="G68">
        <f t="shared" si="7"/>
        <v>6.6999999999999922</v>
      </c>
      <c r="H68">
        <f t="shared" si="5"/>
        <v>0.90450849718748072</v>
      </c>
    </row>
    <row r="69" spans="1:8" x14ac:dyDescent="0.25">
      <c r="A69">
        <f t="shared" si="6"/>
        <v>6.7999999999999918</v>
      </c>
      <c r="B69">
        <f t="shared" si="4"/>
        <v>0.5877852522924939</v>
      </c>
      <c r="G69">
        <f t="shared" si="7"/>
        <v>6.7999999999999918</v>
      </c>
      <c r="H69">
        <f t="shared" si="5"/>
        <v>0.79389262614624689</v>
      </c>
    </row>
    <row r="70" spans="1:8" x14ac:dyDescent="0.25">
      <c r="A70">
        <f t="shared" si="6"/>
        <v>6.8999999999999915</v>
      </c>
      <c r="B70">
        <f t="shared" si="4"/>
        <v>0.3090169943749736</v>
      </c>
      <c r="G70">
        <f t="shared" si="7"/>
        <v>6.8999999999999915</v>
      </c>
      <c r="H70">
        <f t="shared" si="5"/>
        <v>0.65450849718748683</v>
      </c>
    </row>
    <row r="71" spans="1:8" x14ac:dyDescent="0.25">
      <c r="A71">
        <f t="shared" si="6"/>
        <v>6.9999999999999911</v>
      </c>
      <c r="B71">
        <f t="shared" si="4"/>
        <v>2.9279313348840041E-14</v>
      </c>
      <c r="G71">
        <f t="shared" si="7"/>
        <v>6.9999999999999911</v>
      </c>
      <c r="H71">
        <f t="shared" si="5"/>
        <v>0.50000000000001465</v>
      </c>
    </row>
    <row r="72" spans="1:8" x14ac:dyDescent="0.25">
      <c r="A72">
        <f t="shared" si="6"/>
        <v>7.0999999999999908</v>
      </c>
      <c r="B72">
        <f t="shared" si="4"/>
        <v>-0.30901699437491786</v>
      </c>
      <c r="G72">
        <f t="shared" si="7"/>
        <v>7.0999999999999908</v>
      </c>
      <c r="H72">
        <f t="shared" si="5"/>
        <v>0.34549150281254104</v>
      </c>
    </row>
    <row r="73" spans="1:8" x14ac:dyDescent="0.25">
      <c r="A73">
        <f t="shared" si="6"/>
        <v>7.1999999999999904</v>
      </c>
      <c r="B73">
        <f t="shared" si="4"/>
        <v>-0.58778525229244938</v>
      </c>
      <c r="G73">
        <f t="shared" si="7"/>
        <v>7.1999999999999904</v>
      </c>
      <c r="H73">
        <f t="shared" si="5"/>
        <v>0.20610737385377531</v>
      </c>
    </row>
    <row r="74" spans="1:8" x14ac:dyDescent="0.25">
      <c r="A74">
        <f t="shared" si="6"/>
        <v>7.2999999999999901</v>
      </c>
      <c r="B74">
        <f t="shared" si="4"/>
        <v>-0.80901699437492913</v>
      </c>
      <c r="G74">
        <f t="shared" si="7"/>
        <v>7.2999999999999901</v>
      </c>
      <c r="H74">
        <f t="shared" si="5"/>
        <v>9.5491502812535434E-2</v>
      </c>
    </row>
    <row r="75" spans="1:8" x14ac:dyDescent="0.25">
      <c r="A75">
        <f t="shared" si="6"/>
        <v>7.3999999999999897</v>
      </c>
      <c r="B75">
        <f t="shared" si="4"/>
        <v>-0.95105651629514343</v>
      </c>
      <c r="G75">
        <f t="shared" si="7"/>
        <v>7.3999999999999897</v>
      </c>
      <c r="H75">
        <f t="shared" si="5"/>
        <v>2.4471741852428286E-2</v>
      </c>
    </row>
    <row r="76" spans="1:8" x14ac:dyDescent="0.25">
      <c r="A76">
        <f t="shared" si="6"/>
        <v>7.4999999999999893</v>
      </c>
      <c r="B76">
        <f t="shared" si="4"/>
        <v>-1</v>
      </c>
      <c r="G76">
        <f t="shared" si="7"/>
        <v>7.4999999999999893</v>
      </c>
      <c r="H76">
        <f t="shared" si="5"/>
        <v>0</v>
      </c>
    </row>
    <row r="77" spans="1:8" x14ac:dyDescent="0.25">
      <c r="A77">
        <f t="shared" si="6"/>
        <v>7.599999999999989</v>
      </c>
      <c r="B77">
        <f t="shared" si="4"/>
        <v>-0.95105651629516486</v>
      </c>
      <c r="G77">
        <f t="shared" si="7"/>
        <v>7.599999999999989</v>
      </c>
      <c r="H77">
        <f t="shared" si="5"/>
        <v>2.4471741852417572E-2</v>
      </c>
    </row>
    <row r="78" spans="1:8" x14ac:dyDescent="0.25">
      <c r="A78">
        <f t="shared" si="6"/>
        <v>7.6999999999999886</v>
      </c>
      <c r="B78">
        <f t="shared" si="4"/>
        <v>-0.80901699437496988</v>
      </c>
      <c r="G78">
        <f t="shared" si="7"/>
        <v>7.6999999999999886</v>
      </c>
      <c r="H78">
        <f t="shared" si="5"/>
        <v>9.5491502812515061E-2</v>
      </c>
    </row>
    <row r="79" spans="1:8" x14ac:dyDescent="0.25">
      <c r="A79">
        <f t="shared" si="6"/>
        <v>7.7999999999999883</v>
      </c>
      <c r="B79">
        <f t="shared" si="4"/>
        <v>-0.58778525229250267</v>
      </c>
      <c r="G79">
        <f t="shared" si="7"/>
        <v>7.7999999999999883</v>
      </c>
      <c r="H79">
        <f t="shared" si="5"/>
        <v>0.20610737385374867</v>
      </c>
    </row>
    <row r="80" spans="1:8" x14ac:dyDescent="0.25">
      <c r="A80">
        <f t="shared" si="6"/>
        <v>7.8999999999999879</v>
      </c>
      <c r="B80">
        <f t="shared" si="4"/>
        <v>-0.30901699437498381</v>
      </c>
      <c r="G80">
        <f t="shared" si="7"/>
        <v>7.8999999999999879</v>
      </c>
      <c r="H80">
        <f t="shared" si="5"/>
        <v>0.34549150281250807</v>
      </c>
    </row>
    <row r="81" spans="1:8" x14ac:dyDescent="0.25">
      <c r="A81">
        <f t="shared" si="6"/>
        <v>7.9999999999999876</v>
      </c>
      <c r="B81">
        <f t="shared" si="4"/>
        <v>-4.0059969230732406E-14</v>
      </c>
      <c r="G81">
        <f t="shared" si="7"/>
        <v>7.9999999999999876</v>
      </c>
      <c r="H81">
        <f t="shared" si="5"/>
        <v>0.49999999999997996</v>
      </c>
    </row>
    <row r="82" spans="1:8" x14ac:dyDescent="0.25">
      <c r="A82">
        <f t="shared" si="6"/>
        <v>8.0999999999999872</v>
      </c>
      <c r="B82">
        <f t="shared" si="4"/>
        <v>0.30901699437490765</v>
      </c>
      <c r="G82">
        <f t="shared" si="7"/>
        <v>8.0999999999999872</v>
      </c>
      <c r="H82">
        <f t="shared" si="5"/>
        <v>0.65450849718745385</v>
      </c>
    </row>
    <row r="83" spans="1:8" x14ac:dyDescent="0.25">
      <c r="A83">
        <f t="shared" si="6"/>
        <v>8.1999999999999869</v>
      </c>
      <c r="B83">
        <f t="shared" si="4"/>
        <v>0.58778525229243783</v>
      </c>
      <c r="G83">
        <f t="shared" si="7"/>
        <v>8.1999999999999869</v>
      </c>
      <c r="H83">
        <f t="shared" si="5"/>
        <v>0.79389262614621892</v>
      </c>
    </row>
    <row r="84" spans="1:8" x14ac:dyDescent="0.25">
      <c r="A84">
        <f t="shared" si="6"/>
        <v>8.2999999999999865</v>
      </c>
      <c r="B84">
        <f t="shared" si="4"/>
        <v>0.8090169943749228</v>
      </c>
      <c r="G84">
        <f t="shared" si="7"/>
        <v>8.2999999999999865</v>
      </c>
      <c r="H84">
        <f t="shared" si="5"/>
        <v>0.9045084971874614</v>
      </c>
    </row>
    <row r="85" spans="1:8" x14ac:dyDescent="0.25">
      <c r="A85">
        <f t="shared" si="6"/>
        <v>8.3999999999999861</v>
      </c>
      <c r="B85">
        <f t="shared" si="4"/>
        <v>0.9510565162951401</v>
      </c>
      <c r="G85">
        <f t="shared" si="7"/>
        <v>8.3999999999999861</v>
      </c>
      <c r="H85">
        <f t="shared" si="5"/>
        <v>0.97552825814757005</v>
      </c>
    </row>
    <row r="86" spans="1:8" x14ac:dyDescent="0.25">
      <c r="A86">
        <f t="shared" si="6"/>
        <v>8.4999999999999858</v>
      </c>
      <c r="B86">
        <f t="shared" si="4"/>
        <v>1</v>
      </c>
      <c r="G86">
        <f t="shared" si="7"/>
        <v>8.4999999999999858</v>
      </c>
      <c r="H86">
        <f t="shared" si="5"/>
        <v>1</v>
      </c>
    </row>
    <row r="87" spans="1:8" x14ac:dyDescent="0.25">
      <c r="A87">
        <f t="shared" si="6"/>
        <v>8.5999999999999854</v>
      </c>
      <c r="B87">
        <f t="shared" si="4"/>
        <v>0.95105651629516819</v>
      </c>
      <c r="G87">
        <f t="shared" si="7"/>
        <v>8.5999999999999854</v>
      </c>
      <c r="H87">
        <f t="shared" si="5"/>
        <v>0.97552825814758415</v>
      </c>
    </row>
    <row r="88" spans="1:8" x14ac:dyDescent="0.25">
      <c r="A88">
        <f t="shared" si="6"/>
        <v>8.6999999999999851</v>
      </c>
      <c r="B88">
        <f t="shared" si="4"/>
        <v>0.80901699437497621</v>
      </c>
      <c r="G88">
        <f t="shared" si="7"/>
        <v>8.6999999999999851</v>
      </c>
      <c r="H88">
        <f t="shared" si="5"/>
        <v>0.90450849718748816</v>
      </c>
    </row>
    <row r="89" spans="1:8" x14ac:dyDescent="0.25">
      <c r="A89">
        <f t="shared" si="6"/>
        <v>8.7999999999999847</v>
      </c>
      <c r="B89">
        <f t="shared" si="4"/>
        <v>0.58778525229251422</v>
      </c>
      <c r="G89">
        <f t="shared" si="7"/>
        <v>8.7999999999999847</v>
      </c>
      <c r="H89">
        <f t="shared" si="5"/>
        <v>0.79389262614625711</v>
      </c>
    </row>
    <row r="90" spans="1:8" x14ac:dyDescent="0.25">
      <c r="A90">
        <f t="shared" si="6"/>
        <v>8.8999999999999844</v>
      </c>
      <c r="B90">
        <f t="shared" si="4"/>
        <v>0.30901699437499408</v>
      </c>
      <c r="G90">
        <f t="shared" si="7"/>
        <v>8.8999999999999844</v>
      </c>
      <c r="H90">
        <f t="shared" si="5"/>
        <v>0.65450849718749704</v>
      </c>
    </row>
    <row r="91" spans="1:8" x14ac:dyDescent="0.25">
      <c r="A91">
        <f t="shared" si="6"/>
        <v>8.999999999999984</v>
      </c>
      <c r="B91">
        <f t="shared" si="4"/>
        <v>5.0840625112624771E-14</v>
      </c>
      <c r="G91">
        <f t="shared" si="7"/>
        <v>8.999999999999984</v>
      </c>
      <c r="H91">
        <f t="shared" si="5"/>
        <v>0.50000000000002542</v>
      </c>
    </row>
    <row r="92" spans="1:8" x14ac:dyDescent="0.25">
      <c r="A92">
        <f t="shared" si="6"/>
        <v>9.0999999999999837</v>
      </c>
      <c r="B92">
        <f t="shared" si="4"/>
        <v>-0.30901699437489738</v>
      </c>
      <c r="G92">
        <f t="shared" si="7"/>
        <v>9.0999999999999837</v>
      </c>
      <c r="H92">
        <f t="shared" si="5"/>
        <v>0.34549150281255131</v>
      </c>
    </row>
    <row r="93" spans="1:8" x14ac:dyDescent="0.25">
      <c r="A93">
        <f t="shared" si="6"/>
        <v>9.1999999999999833</v>
      </c>
      <c r="B93">
        <f t="shared" si="4"/>
        <v>-0.58778525229242906</v>
      </c>
      <c r="G93">
        <f t="shared" si="7"/>
        <v>9.1999999999999833</v>
      </c>
      <c r="H93">
        <f t="shared" si="5"/>
        <v>0.20610737385378547</v>
      </c>
    </row>
    <row r="94" spans="1:8" x14ac:dyDescent="0.25">
      <c r="A94">
        <f t="shared" si="6"/>
        <v>9.2999999999999829</v>
      </c>
      <c r="B94">
        <f t="shared" si="4"/>
        <v>-0.80901699437491437</v>
      </c>
      <c r="G94">
        <f t="shared" si="7"/>
        <v>9.2999999999999829</v>
      </c>
      <c r="H94">
        <f t="shared" si="5"/>
        <v>9.5491502812542817E-2</v>
      </c>
    </row>
    <row r="95" spans="1:8" x14ac:dyDescent="0.25">
      <c r="A95">
        <f t="shared" si="6"/>
        <v>9.3999999999999826</v>
      </c>
      <c r="B95">
        <f t="shared" si="4"/>
        <v>-0.95105651629513677</v>
      </c>
      <c r="G95">
        <f t="shared" si="7"/>
        <v>9.3999999999999826</v>
      </c>
      <c r="H95">
        <f t="shared" si="5"/>
        <v>2.4471741852431617E-2</v>
      </c>
    </row>
    <row r="96" spans="1:8" x14ac:dyDescent="0.25">
      <c r="A96">
        <f t="shared" si="6"/>
        <v>9.4999999999999822</v>
      </c>
      <c r="B96">
        <f t="shared" si="4"/>
        <v>-1</v>
      </c>
      <c r="G96">
        <f t="shared" si="7"/>
        <v>9.4999999999999822</v>
      </c>
      <c r="H96">
        <f t="shared" si="5"/>
        <v>0</v>
      </c>
    </row>
    <row r="97" spans="1:8" x14ac:dyDescent="0.25">
      <c r="A97">
        <f t="shared" si="6"/>
        <v>9.5999999999999819</v>
      </c>
      <c r="B97">
        <f t="shared" si="4"/>
        <v>-0.95105651629517152</v>
      </c>
      <c r="G97">
        <f t="shared" si="7"/>
        <v>9.5999999999999819</v>
      </c>
      <c r="H97">
        <f t="shared" si="5"/>
        <v>2.4471741852414242E-2</v>
      </c>
    </row>
    <row r="98" spans="1:8" x14ac:dyDescent="0.25">
      <c r="A98">
        <f t="shared" si="6"/>
        <v>9.6999999999999815</v>
      </c>
      <c r="B98">
        <f t="shared" si="4"/>
        <v>-0.80901699437498253</v>
      </c>
      <c r="G98">
        <f t="shared" si="7"/>
        <v>9.6999999999999815</v>
      </c>
      <c r="H98">
        <f t="shared" si="5"/>
        <v>9.5491502812508733E-2</v>
      </c>
    </row>
    <row r="99" spans="1:8" x14ac:dyDescent="0.25">
      <c r="A99">
        <f t="shared" si="6"/>
        <v>9.7999999999999812</v>
      </c>
      <c r="B99">
        <f t="shared" si="4"/>
        <v>-0.58778525229252299</v>
      </c>
      <c r="G99">
        <f t="shared" si="7"/>
        <v>9.7999999999999812</v>
      </c>
      <c r="H99">
        <f t="shared" si="5"/>
        <v>0.20610737385373851</v>
      </c>
    </row>
    <row r="100" spans="1:8" x14ac:dyDescent="0.25">
      <c r="A100">
        <f t="shared" si="6"/>
        <v>9.8999999999999808</v>
      </c>
      <c r="B100">
        <f t="shared" si="4"/>
        <v>-0.30901699437500435</v>
      </c>
      <c r="G100">
        <f t="shared" si="7"/>
        <v>9.8999999999999808</v>
      </c>
      <c r="H100">
        <f t="shared" si="5"/>
        <v>0.34549150281249785</v>
      </c>
    </row>
    <row r="101" spans="1:8" x14ac:dyDescent="0.25">
      <c r="A101">
        <f t="shared" si="6"/>
        <v>9.9999999999999805</v>
      </c>
      <c r="B101">
        <f t="shared" si="4"/>
        <v>-6.1621280994517136E-14</v>
      </c>
      <c r="G101">
        <f t="shared" si="7"/>
        <v>9.9999999999999805</v>
      </c>
      <c r="H101">
        <f t="shared" si="5"/>
        <v>0.49999999999996919</v>
      </c>
    </row>
    <row r="102" spans="1:8" x14ac:dyDescent="0.25">
      <c r="A102">
        <f t="shared" si="6"/>
        <v>10.09999999999998</v>
      </c>
      <c r="B102">
        <f t="shared" si="4"/>
        <v>0.30901699437488711</v>
      </c>
      <c r="G102">
        <f t="shared" si="7"/>
        <v>10.09999999999998</v>
      </c>
      <c r="H102">
        <f t="shared" si="5"/>
        <v>0.65450849718744353</v>
      </c>
    </row>
    <row r="103" spans="1:8" x14ac:dyDescent="0.25">
      <c r="A103">
        <f t="shared" si="6"/>
        <v>10.19999999999998</v>
      </c>
      <c r="B103">
        <f t="shared" si="4"/>
        <v>0.58778525229242329</v>
      </c>
      <c r="G103">
        <f t="shared" si="7"/>
        <v>10.19999999999998</v>
      </c>
      <c r="H103">
        <f t="shared" si="5"/>
        <v>0.79389262614621159</v>
      </c>
    </row>
    <row r="104" spans="1:8" x14ac:dyDescent="0.25">
      <c r="A104">
        <f t="shared" si="6"/>
        <v>10.299999999999979</v>
      </c>
      <c r="B104">
        <f t="shared" si="4"/>
        <v>0.80901699437490804</v>
      </c>
      <c r="G104">
        <f t="shared" si="7"/>
        <v>10.299999999999979</v>
      </c>
      <c r="H104">
        <f t="shared" si="5"/>
        <v>0.90450849718745396</v>
      </c>
    </row>
    <row r="105" spans="1:8" x14ac:dyDescent="0.25">
      <c r="A105">
        <f t="shared" si="6"/>
        <v>10.399999999999979</v>
      </c>
      <c r="B105">
        <f t="shared" si="4"/>
        <v>0.95105651629513344</v>
      </c>
      <c r="G105">
        <f t="shared" si="7"/>
        <v>10.399999999999979</v>
      </c>
      <c r="H105">
        <f t="shared" si="5"/>
        <v>0.97552825814756672</v>
      </c>
    </row>
    <row r="106" spans="1:8" x14ac:dyDescent="0.25">
      <c r="A106">
        <f t="shared" si="6"/>
        <v>10.499999999999979</v>
      </c>
      <c r="B106">
        <f t="shared" si="4"/>
        <v>1</v>
      </c>
      <c r="G106">
        <f t="shared" si="7"/>
        <v>10.499999999999979</v>
      </c>
      <c r="H106">
        <f t="shared" si="5"/>
        <v>1</v>
      </c>
    </row>
    <row r="107" spans="1:8" x14ac:dyDescent="0.25">
      <c r="A107">
        <f t="shared" si="6"/>
        <v>10.599999999999978</v>
      </c>
      <c r="B107">
        <f t="shared" si="4"/>
        <v>0.95105651629517485</v>
      </c>
      <c r="G107">
        <f t="shared" si="7"/>
        <v>10.599999999999978</v>
      </c>
      <c r="H107">
        <f t="shared" si="5"/>
        <v>0.97552825814758748</v>
      </c>
    </row>
    <row r="108" spans="1:8" x14ac:dyDescent="0.25">
      <c r="A108">
        <f t="shared" si="6"/>
        <v>10.699999999999978</v>
      </c>
      <c r="B108">
        <f t="shared" si="4"/>
        <v>0.80901699437498686</v>
      </c>
      <c r="G108">
        <f t="shared" si="7"/>
        <v>10.699999999999978</v>
      </c>
      <c r="H108">
        <f t="shared" si="5"/>
        <v>0.90450849718749349</v>
      </c>
    </row>
    <row r="109" spans="1:8" x14ac:dyDescent="0.25">
      <c r="A109">
        <f t="shared" si="6"/>
        <v>10.799999999999978</v>
      </c>
      <c r="B109">
        <f t="shared" si="4"/>
        <v>0.58778525229253165</v>
      </c>
      <c r="G109">
        <f t="shared" si="7"/>
        <v>10.799999999999978</v>
      </c>
      <c r="H109">
        <f t="shared" si="5"/>
        <v>0.79389262614626577</v>
      </c>
    </row>
    <row r="110" spans="1:8" x14ac:dyDescent="0.25">
      <c r="A110">
        <f t="shared" si="6"/>
        <v>10.899999999999977</v>
      </c>
      <c r="B110">
        <f t="shared" si="4"/>
        <v>0.30901699437501456</v>
      </c>
      <c r="G110">
        <f t="shared" si="7"/>
        <v>10.899999999999977</v>
      </c>
      <c r="H110">
        <f t="shared" si="5"/>
        <v>0.65450849718750725</v>
      </c>
    </row>
    <row r="111" spans="1:8" x14ac:dyDescent="0.25">
      <c r="A111">
        <f t="shared" si="6"/>
        <v>10.999999999999977</v>
      </c>
      <c r="B111">
        <f t="shared" si="4"/>
        <v>7.5954650555210002E-14</v>
      </c>
      <c r="G111">
        <f t="shared" si="7"/>
        <v>10.999999999999977</v>
      </c>
      <c r="H111">
        <f t="shared" si="5"/>
        <v>0.50000000000003797</v>
      </c>
    </row>
    <row r="112" spans="1:8" x14ac:dyDescent="0.25">
      <c r="A112">
        <f t="shared" si="6"/>
        <v>11.099999999999977</v>
      </c>
      <c r="B112">
        <f t="shared" si="4"/>
        <v>-0.30901699437487684</v>
      </c>
      <c r="G112">
        <f t="shared" si="7"/>
        <v>11.099999999999977</v>
      </c>
      <c r="H112">
        <f t="shared" si="5"/>
        <v>0.34549150281256158</v>
      </c>
    </row>
    <row r="113" spans="1:8" x14ac:dyDescent="0.25">
      <c r="A113">
        <f t="shared" si="6"/>
        <v>11.199999999999976</v>
      </c>
      <c r="B113">
        <f t="shared" si="4"/>
        <v>-0.58778525229240874</v>
      </c>
      <c r="G113">
        <f t="shared" si="7"/>
        <v>11.199999999999976</v>
      </c>
      <c r="H113">
        <f t="shared" si="5"/>
        <v>0.20610737385379563</v>
      </c>
    </row>
    <row r="114" spans="1:8" x14ac:dyDescent="0.25">
      <c r="A114">
        <f t="shared" si="6"/>
        <v>11.299999999999976</v>
      </c>
      <c r="B114">
        <f t="shared" si="4"/>
        <v>-0.80901699437490171</v>
      </c>
      <c r="G114">
        <f t="shared" si="7"/>
        <v>11.299999999999976</v>
      </c>
      <c r="H114">
        <f t="shared" si="5"/>
        <v>9.5491502812549145E-2</v>
      </c>
    </row>
    <row r="115" spans="1:8" x14ac:dyDescent="0.25">
      <c r="A115">
        <f t="shared" si="6"/>
        <v>11.399999999999975</v>
      </c>
      <c r="B115">
        <f t="shared" si="4"/>
        <v>-0.95105651629513011</v>
      </c>
      <c r="G115">
        <f t="shared" si="7"/>
        <v>11.399999999999975</v>
      </c>
      <c r="H115">
        <f t="shared" si="5"/>
        <v>2.4471741852434947E-2</v>
      </c>
    </row>
    <row r="116" spans="1:8" x14ac:dyDescent="0.25">
      <c r="A116">
        <f t="shared" si="6"/>
        <v>11.499999999999975</v>
      </c>
      <c r="B116">
        <f t="shared" si="4"/>
        <v>-1</v>
      </c>
      <c r="G116">
        <f t="shared" si="7"/>
        <v>11.499999999999975</v>
      </c>
      <c r="H116">
        <f t="shared" si="5"/>
        <v>0</v>
      </c>
    </row>
    <row r="117" spans="1:8" x14ac:dyDescent="0.25">
      <c r="A117">
        <f t="shared" si="6"/>
        <v>11.599999999999975</v>
      </c>
      <c r="B117">
        <f t="shared" si="4"/>
        <v>-0.95105651629517818</v>
      </c>
      <c r="G117">
        <f t="shared" si="7"/>
        <v>11.599999999999975</v>
      </c>
      <c r="H117">
        <f t="shared" si="5"/>
        <v>2.4471741852410911E-2</v>
      </c>
    </row>
    <row r="118" spans="1:8" x14ac:dyDescent="0.25">
      <c r="A118">
        <f t="shared" si="6"/>
        <v>11.699999999999974</v>
      </c>
      <c r="B118">
        <f t="shared" si="4"/>
        <v>-0.8090169943749973</v>
      </c>
      <c r="G118">
        <f t="shared" si="7"/>
        <v>11.699999999999974</v>
      </c>
      <c r="H118">
        <f t="shared" si="5"/>
        <v>9.549150281250135E-2</v>
      </c>
    </row>
    <row r="119" spans="1:8" x14ac:dyDescent="0.25">
      <c r="A119">
        <f t="shared" si="6"/>
        <v>11.799999999999974</v>
      </c>
      <c r="B119">
        <f t="shared" si="4"/>
        <v>-0.58778525229254042</v>
      </c>
      <c r="G119">
        <f t="shared" si="7"/>
        <v>11.799999999999974</v>
      </c>
      <c r="H119">
        <f t="shared" si="5"/>
        <v>0.20610737385372979</v>
      </c>
    </row>
    <row r="120" spans="1:8" x14ac:dyDescent="0.25">
      <c r="A120">
        <f t="shared" si="6"/>
        <v>11.899999999999974</v>
      </c>
      <c r="B120">
        <f t="shared" si="4"/>
        <v>-0.30901699437502483</v>
      </c>
      <c r="G120">
        <f t="shared" si="7"/>
        <v>11.899999999999974</v>
      </c>
      <c r="H120">
        <f t="shared" si="5"/>
        <v>0.34549150281248758</v>
      </c>
    </row>
    <row r="121" spans="1:8" x14ac:dyDescent="0.25">
      <c r="A121">
        <f t="shared" si="6"/>
        <v>11.999999999999973</v>
      </c>
      <c r="B121">
        <f t="shared" si="4"/>
        <v>-8.6735306437102366E-14</v>
      </c>
      <c r="G121">
        <f t="shared" si="7"/>
        <v>11.999999999999973</v>
      </c>
      <c r="H121">
        <f t="shared" si="5"/>
        <v>0.49999999999995665</v>
      </c>
    </row>
    <row r="122" spans="1:8" x14ac:dyDescent="0.25">
      <c r="A122">
        <f t="shared" si="6"/>
        <v>12.099999999999973</v>
      </c>
      <c r="B122">
        <f t="shared" si="4"/>
        <v>0.30901699437486663</v>
      </c>
      <c r="G122">
        <f t="shared" si="7"/>
        <v>12.099999999999973</v>
      </c>
      <c r="H122">
        <f t="shared" si="5"/>
        <v>0.65450849718743331</v>
      </c>
    </row>
    <row r="123" spans="1:8" x14ac:dyDescent="0.25">
      <c r="A123">
        <f t="shared" si="6"/>
        <v>12.199999999999973</v>
      </c>
      <c r="B123">
        <f t="shared" si="4"/>
        <v>0.58778525229240008</v>
      </c>
      <c r="G123">
        <f t="shared" si="7"/>
        <v>12.199999999999973</v>
      </c>
      <c r="H123">
        <f t="shared" si="5"/>
        <v>0.79389262614620004</v>
      </c>
    </row>
    <row r="124" spans="1:8" x14ac:dyDescent="0.25">
      <c r="A124">
        <f t="shared" si="6"/>
        <v>12.299999999999972</v>
      </c>
      <c r="B124">
        <f t="shared" si="4"/>
        <v>0.80901699437489538</v>
      </c>
      <c r="G124">
        <f t="shared" si="7"/>
        <v>12.299999999999972</v>
      </c>
      <c r="H124">
        <f t="shared" si="5"/>
        <v>0.90450849718744775</v>
      </c>
    </row>
    <row r="125" spans="1:8" x14ac:dyDescent="0.25">
      <c r="A125">
        <f t="shared" si="6"/>
        <v>12.399999999999972</v>
      </c>
      <c r="B125">
        <f t="shared" si="4"/>
        <v>0.95105651629512677</v>
      </c>
      <c r="G125">
        <f t="shared" si="7"/>
        <v>12.399999999999972</v>
      </c>
      <c r="H125">
        <f t="shared" si="5"/>
        <v>0.97552825814756339</v>
      </c>
    </row>
    <row r="126" spans="1:8" x14ac:dyDescent="0.25">
      <c r="A126">
        <f t="shared" si="6"/>
        <v>12.499999999999972</v>
      </c>
      <c r="B126">
        <f t="shared" si="4"/>
        <v>1</v>
      </c>
      <c r="G126">
        <f t="shared" si="7"/>
        <v>12.499999999999972</v>
      </c>
      <c r="H126">
        <f t="shared" si="5"/>
        <v>1</v>
      </c>
    </row>
    <row r="127" spans="1:8" x14ac:dyDescent="0.25">
      <c r="A127">
        <f t="shared" si="6"/>
        <v>12.599999999999971</v>
      </c>
      <c r="B127">
        <f t="shared" si="4"/>
        <v>0.95105651629518151</v>
      </c>
      <c r="G127">
        <f t="shared" si="7"/>
        <v>12.599999999999971</v>
      </c>
      <c r="H127">
        <f t="shared" si="5"/>
        <v>0.97552825814759081</v>
      </c>
    </row>
    <row r="128" spans="1:8" x14ac:dyDescent="0.25">
      <c r="A128">
        <f t="shared" si="6"/>
        <v>12.699999999999971</v>
      </c>
      <c r="B128">
        <f t="shared" si="4"/>
        <v>0.80901699437500363</v>
      </c>
      <c r="G128">
        <f t="shared" si="7"/>
        <v>12.699999999999971</v>
      </c>
      <c r="H128">
        <f t="shared" si="5"/>
        <v>0.90450849718750181</v>
      </c>
    </row>
    <row r="129" spans="1:8" x14ac:dyDescent="0.25">
      <c r="A129">
        <f t="shared" si="6"/>
        <v>12.799999999999971</v>
      </c>
      <c r="B129">
        <f t="shared" si="4"/>
        <v>0.58778525229254908</v>
      </c>
      <c r="G129">
        <f t="shared" si="7"/>
        <v>12.799999999999971</v>
      </c>
      <c r="H129">
        <f t="shared" si="5"/>
        <v>0.79389262614627454</v>
      </c>
    </row>
    <row r="130" spans="1:8" x14ac:dyDescent="0.25">
      <c r="A130">
        <f t="shared" si="6"/>
        <v>12.89999999999997</v>
      </c>
      <c r="B130">
        <f t="shared" ref="B130:B166" si="8">SIN(A130*PI())</f>
        <v>0.3090169943750351</v>
      </c>
      <c r="G130">
        <f t="shared" si="7"/>
        <v>12.89999999999997</v>
      </c>
      <c r="H130">
        <f t="shared" ref="H130:H166" si="9">(SIN(G130*PI())+1)/2</f>
        <v>0.65450849718751758</v>
      </c>
    </row>
    <row r="131" spans="1:8" x14ac:dyDescent="0.25">
      <c r="A131">
        <f t="shared" ref="A131:A166" si="10">A130+0.1</f>
        <v>12.99999999999997</v>
      </c>
      <c r="B131">
        <f t="shared" si="8"/>
        <v>9.7515962318994731E-14</v>
      </c>
      <c r="G131">
        <f t="shared" ref="G131:G166" si="11">G130+0.1</f>
        <v>12.99999999999997</v>
      </c>
      <c r="H131">
        <f t="shared" si="9"/>
        <v>0.50000000000004874</v>
      </c>
    </row>
    <row r="132" spans="1:8" x14ac:dyDescent="0.25">
      <c r="A132">
        <f t="shared" si="10"/>
        <v>13.099999999999969</v>
      </c>
      <c r="B132">
        <f t="shared" si="8"/>
        <v>-0.30901699437485636</v>
      </c>
      <c r="G132">
        <f t="shared" si="11"/>
        <v>13.099999999999969</v>
      </c>
      <c r="H132">
        <f t="shared" si="9"/>
        <v>0.34549150281257179</v>
      </c>
    </row>
    <row r="133" spans="1:8" x14ac:dyDescent="0.25">
      <c r="A133">
        <f t="shared" si="10"/>
        <v>13.199999999999969</v>
      </c>
      <c r="B133">
        <f t="shared" si="8"/>
        <v>-0.58778525229239131</v>
      </c>
      <c r="G133">
        <f t="shared" si="11"/>
        <v>13.199999999999969</v>
      </c>
      <c r="H133">
        <f t="shared" si="9"/>
        <v>0.20610737385380434</v>
      </c>
    </row>
    <row r="134" spans="1:8" x14ac:dyDescent="0.25">
      <c r="A134">
        <f t="shared" si="10"/>
        <v>13.299999999999969</v>
      </c>
      <c r="B134">
        <f t="shared" si="8"/>
        <v>-0.80901699437488905</v>
      </c>
      <c r="G134">
        <f t="shared" si="11"/>
        <v>13.299999999999969</v>
      </c>
      <c r="H134">
        <f t="shared" si="9"/>
        <v>9.5491502812555473E-2</v>
      </c>
    </row>
    <row r="135" spans="1:8" x14ac:dyDescent="0.25">
      <c r="A135">
        <f t="shared" si="10"/>
        <v>13.399999999999968</v>
      </c>
      <c r="B135">
        <f t="shared" si="8"/>
        <v>-0.95105651629512344</v>
      </c>
      <c r="G135">
        <f t="shared" si="11"/>
        <v>13.399999999999968</v>
      </c>
      <c r="H135">
        <f t="shared" si="9"/>
        <v>2.4471741852438278E-2</v>
      </c>
    </row>
    <row r="136" spans="1:8" x14ac:dyDescent="0.25">
      <c r="A136">
        <f t="shared" si="10"/>
        <v>13.499999999999968</v>
      </c>
      <c r="B136">
        <f t="shared" si="8"/>
        <v>-1</v>
      </c>
      <c r="G136">
        <f t="shared" si="11"/>
        <v>13.499999999999968</v>
      </c>
      <c r="H136">
        <f t="shared" si="9"/>
        <v>0</v>
      </c>
    </row>
    <row r="137" spans="1:8" x14ac:dyDescent="0.25">
      <c r="A137">
        <f t="shared" si="10"/>
        <v>13.599999999999968</v>
      </c>
      <c r="B137">
        <f t="shared" si="8"/>
        <v>-0.95105651629518484</v>
      </c>
      <c r="G137">
        <f t="shared" si="11"/>
        <v>13.599999999999968</v>
      </c>
      <c r="H137">
        <f t="shared" si="9"/>
        <v>2.447174185240758E-2</v>
      </c>
    </row>
    <row r="138" spans="1:8" x14ac:dyDescent="0.25">
      <c r="A138">
        <f t="shared" si="10"/>
        <v>13.699999999999967</v>
      </c>
      <c r="B138">
        <f t="shared" si="8"/>
        <v>-0.80901699437501007</v>
      </c>
      <c r="G138">
        <f t="shared" si="11"/>
        <v>13.699999999999967</v>
      </c>
      <c r="H138">
        <f t="shared" si="9"/>
        <v>9.5491502812494966E-2</v>
      </c>
    </row>
    <row r="139" spans="1:8" x14ac:dyDescent="0.25">
      <c r="A139">
        <f t="shared" si="10"/>
        <v>13.799999999999967</v>
      </c>
      <c r="B139">
        <f t="shared" si="8"/>
        <v>-0.58778525229255785</v>
      </c>
      <c r="G139">
        <f t="shared" si="11"/>
        <v>13.799999999999967</v>
      </c>
      <c r="H139">
        <f t="shared" si="9"/>
        <v>0.20610737385372108</v>
      </c>
    </row>
    <row r="140" spans="1:8" x14ac:dyDescent="0.25">
      <c r="A140">
        <f t="shared" si="10"/>
        <v>13.899999999999967</v>
      </c>
      <c r="B140">
        <f t="shared" si="8"/>
        <v>-0.30901699437505209</v>
      </c>
      <c r="G140">
        <f t="shared" si="11"/>
        <v>13.899999999999967</v>
      </c>
      <c r="H140">
        <f t="shared" si="9"/>
        <v>0.34549150281247398</v>
      </c>
    </row>
    <row r="141" spans="1:8" x14ac:dyDescent="0.25">
      <c r="A141">
        <f t="shared" si="10"/>
        <v>13.999999999999966</v>
      </c>
      <c r="B141">
        <f t="shared" si="8"/>
        <v>-1.082966182008871E-13</v>
      </c>
      <c r="G141">
        <f t="shared" si="11"/>
        <v>13.999999999999966</v>
      </c>
      <c r="H141">
        <f t="shared" si="9"/>
        <v>0.49999999999994588</v>
      </c>
    </row>
    <row r="142" spans="1:8" x14ac:dyDescent="0.25">
      <c r="A142">
        <f t="shared" si="10"/>
        <v>14.099999999999966</v>
      </c>
      <c r="B142">
        <f t="shared" si="8"/>
        <v>0.30901699437484609</v>
      </c>
      <c r="G142">
        <f t="shared" si="11"/>
        <v>14.099999999999966</v>
      </c>
      <c r="H142">
        <f t="shared" si="9"/>
        <v>0.6545084971874231</v>
      </c>
    </row>
    <row r="143" spans="1:8" x14ac:dyDescent="0.25">
      <c r="A143">
        <f t="shared" si="10"/>
        <v>14.199999999999966</v>
      </c>
      <c r="B143">
        <f t="shared" si="8"/>
        <v>0.58778525229238265</v>
      </c>
      <c r="G143">
        <f t="shared" si="11"/>
        <v>14.199999999999966</v>
      </c>
      <c r="H143">
        <f t="shared" si="9"/>
        <v>0.79389262614619138</v>
      </c>
    </row>
    <row r="144" spans="1:8" x14ac:dyDescent="0.25">
      <c r="A144">
        <f t="shared" si="10"/>
        <v>14.299999999999965</v>
      </c>
      <c r="B144">
        <f t="shared" si="8"/>
        <v>0.80901699437488273</v>
      </c>
      <c r="G144">
        <f t="shared" si="11"/>
        <v>14.299999999999965</v>
      </c>
      <c r="H144">
        <f t="shared" si="9"/>
        <v>0.90450849718744131</v>
      </c>
    </row>
    <row r="145" spans="1:8" x14ac:dyDescent="0.25">
      <c r="A145">
        <f t="shared" si="10"/>
        <v>14.399999999999965</v>
      </c>
      <c r="B145">
        <f t="shared" si="8"/>
        <v>0.95105651629511789</v>
      </c>
      <c r="G145">
        <f t="shared" si="11"/>
        <v>14.399999999999965</v>
      </c>
      <c r="H145">
        <f t="shared" si="9"/>
        <v>0.97552825814755895</v>
      </c>
    </row>
    <row r="146" spans="1:8" x14ac:dyDescent="0.25">
      <c r="A146">
        <f t="shared" si="10"/>
        <v>14.499999999999964</v>
      </c>
      <c r="B146">
        <f t="shared" si="8"/>
        <v>1</v>
      </c>
      <c r="G146">
        <f t="shared" si="11"/>
        <v>14.499999999999964</v>
      </c>
      <c r="H146">
        <f t="shared" si="9"/>
        <v>1</v>
      </c>
    </row>
    <row r="147" spans="1:8" x14ac:dyDescent="0.25">
      <c r="A147">
        <f t="shared" si="10"/>
        <v>14.599999999999964</v>
      </c>
      <c r="B147">
        <f t="shared" si="8"/>
        <v>0.95105651629518817</v>
      </c>
      <c r="G147">
        <f t="shared" si="11"/>
        <v>14.599999999999964</v>
      </c>
      <c r="H147">
        <f t="shared" si="9"/>
        <v>0.97552825814759414</v>
      </c>
    </row>
    <row r="148" spans="1:8" x14ac:dyDescent="0.25">
      <c r="A148">
        <f t="shared" si="10"/>
        <v>14.699999999999964</v>
      </c>
      <c r="B148">
        <f t="shared" si="8"/>
        <v>0.8090169943750164</v>
      </c>
      <c r="G148">
        <f t="shared" si="11"/>
        <v>14.699999999999964</v>
      </c>
      <c r="H148">
        <f t="shared" si="9"/>
        <v>0.90450849718750814</v>
      </c>
    </row>
    <row r="149" spans="1:8" x14ac:dyDescent="0.25">
      <c r="A149">
        <f t="shared" si="10"/>
        <v>14.799999999999963</v>
      </c>
      <c r="B149">
        <f t="shared" si="8"/>
        <v>0.58778525229256662</v>
      </c>
      <c r="G149">
        <f t="shared" si="11"/>
        <v>14.799999999999963</v>
      </c>
      <c r="H149">
        <f t="shared" si="9"/>
        <v>0.79389262614628331</v>
      </c>
    </row>
    <row r="150" spans="1:8" x14ac:dyDescent="0.25">
      <c r="A150">
        <f t="shared" si="10"/>
        <v>14.899999999999963</v>
      </c>
      <c r="B150">
        <f t="shared" si="8"/>
        <v>0.30901699437506236</v>
      </c>
      <c r="G150">
        <f t="shared" si="11"/>
        <v>14.899999999999963</v>
      </c>
      <c r="H150">
        <f t="shared" si="9"/>
        <v>0.65450849718753124</v>
      </c>
    </row>
    <row r="151" spans="1:8" x14ac:dyDescent="0.25">
      <c r="A151">
        <f t="shared" si="10"/>
        <v>14.999999999999963</v>
      </c>
      <c r="B151">
        <f t="shared" si="8"/>
        <v>1.1907727408277946E-13</v>
      </c>
      <c r="G151">
        <f t="shared" si="11"/>
        <v>14.999999999999963</v>
      </c>
      <c r="H151">
        <f t="shared" si="9"/>
        <v>0.50000000000005951</v>
      </c>
    </row>
    <row r="152" spans="1:8" x14ac:dyDescent="0.25">
      <c r="A152">
        <f t="shared" si="10"/>
        <v>15.099999999999962</v>
      </c>
      <c r="B152">
        <f t="shared" si="8"/>
        <v>-0.30901699437483587</v>
      </c>
      <c r="G152">
        <f t="shared" si="11"/>
        <v>15.099999999999962</v>
      </c>
      <c r="H152">
        <f t="shared" si="9"/>
        <v>0.34549150281258206</v>
      </c>
    </row>
    <row r="153" spans="1:8" x14ac:dyDescent="0.25">
      <c r="A153">
        <f t="shared" si="10"/>
        <v>15.199999999999962</v>
      </c>
      <c r="B153">
        <f t="shared" si="8"/>
        <v>-0.58778525229237388</v>
      </c>
      <c r="G153">
        <f t="shared" si="11"/>
        <v>15.199999999999962</v>
      </c>
      <c r="H153">
        <f t="shared" si="9"/>
        <v>0.20610737385381306</v>
      </c>
    </row>
    <row r="154" spans="1:8" x14ac:dyDescent="0.25">
      <c r="A154">
        <f t="shared" si="10"/>
        <v>15.299999999999962</v>
      </c>
      <c r="B154">
        <f t="shared" si="8"/>
        <v>-0.8090169943748764</v>
      </c>
      <c r="G154">
        <f t="shared" si="11"/>
        <v>15.299999999999962</v>
      </c>
      <c r="H154">
        <f t="shared" si="9"/>
        <v>9.5491502812561802E-2</v>
      </c>
    </row>
    <row r="155" spans="1:8" x14ac:dyDescent="0.25">
      <c r="A155">
        <f t="shared" si="10"/>
        <v>15.399999999999961</v>
      </c>
      <c r="B155">
        <f t="shared" si="8"/>
        <v>-0.95105651629511456</v>
      </c>
      <c r="G155">
        <f t="shared" si="11"/>
        <v>15.399999999999961</v>
      </c>
      <c r="H155">
        <f t="shared" si="9"/>
        <v>2.4471741852442719E-2</v>
      </c>
    </row>
    <row r="156" spans="1:8" x14ac:dyDescent="0.25">
      <c r="A156">
        <f t="shared" si="10"/>
        <v>15.499999999999961</v>
      </c>
      <c r="B156">
        <f t="shared" si="8"/>
        <v>-1</v>
      </c>
      <c r="G156">
        <f t="shared" si="11"/>
        <v>15.499999999999961</v>
      </c>
      <c r="H156">
        <f t="shared" si="9"/>
        <v>0</v>
      </c>
    </row>
    <row r="157" spans="1:8" x14ac:dyDescent="0.25">
      <c r="A157">
        <f t="shared" si="10"/>
        <v>15.599999999999961</v>
      </c>
      <c r="B157">
        <f t="shared" si="8"/>
        <v>-0.9510565162951915</v>
      </c>
      <c r="G157">
        <f t="shared" si="11"/>
        <v>15.599999999999961</v>
      </c>
      <c r="H157">
        <f t="shared" si="9"/>
        <v>2.447174185240425E-2</v>
      </c>
    </row>
    <row r="158" spans="1:8" x14ac:dyDescent="0.25">
      <c r="A158">
        <f t="shared" si="10"/>
        <v>15.69999999999996</v>
      </c>
      <c r="B158">
        <f t="shared" si="8"/>
        <v>-0.80901699437502272</v>
      </c>
      <c r="G158">
        <f t="shared" si="11"/>
        <v>15.69999999999996</v>
      </c>
      <c r="H158">
        <f t="shared" si="9"/>
        <v>9.5491502812488638E-2</v>
      </c>
    </row>
    <row r="159" spans="1:8" x14ac:dyDescent="0.25">
      <c r="A159">
        <f t="shared" si="10"/>
        <v>15.79999999999996</v>
      </c>
      <c r="B159">
        <f t="shared" si="8"/>
        <v>-0.58778525229257528</v>
      </c>
      <c r="G159">
        <f t="shared" si="11"/>
        <v>15.79999999999996</v>
      </c>
      <c r="H159">
        <f t="shared" si="9"/>
        <v>0.20610737385371236</v>
      </c>
    </row>
    <row r="160" spans="1:8" x14ac:dyDescent="0.25">
      <c r="A160">
        <f t="shared" si="10"/>
        <v>15.899999999999959</v>
      </c>
      <c r="B160">
        <f t="shared" si="8"/>
        <v>-0.30901699437507263</v>
      </c>
      <c r="G160">
        <f t="shared" si="11"/>
        <v>15.899999999999959</v>
      </c>
      <c r="H160">
        <f t="shared" si="9"/>
        <v>0.34549150281246366</v>
      </c>
    </row>
    <row r="161" spans="1:8" x14ac:dyDescent="0.25">
      <c r="A161">
        <f t="shared" si="10"/>
        <v>15.999999999999959</v>
      </c>
      <c r="B161">
        <f t="shared" si="8"/>
        <v>-1.2985792996467183E-13</v>
      </c>
      <c r="G161">
        <f t="shared" si="11"/>
        <v>15.999999999999959</v>
      </c>
      <c r="H161">
        <f t="shared" si="9"/>
        <v>0.49999999999993505</v>
      </c>
    </row>
    <row r="162" spans="1:8" x14ac:dyDescent="0.25">
      <c r="A162">
        <f t="shared" si="10"/>
        <v>16.099999999999959</v>
      </c>
      <c r="B162">
        <f t="shared" si="8"/>
        <v>0.3090169943748256</v>
      </c>
      <c r="G162">
        <f t="shared" si="11"/>
        <v>16.099999999999959</v>
      </c>
      <c r="H162">
        <f t="shared" si="9"/>
        <v>0.65450849718741277</v>
      </c>
    </row>
    <row r="163" spans="1:8" x14ac:dyDescent="0.25">
      <c r="A163">
        <f t="shared" si="10"/>
        <v>16.19999999999996</v>
      </c>
      <c r="B163">
        <f t="shared" si="8"/>
        <v>0.58778525229237089</v>
      </c>
      <c r="G163">
        <f t="shared" si="11"/>
        <v>16.19999999999996</v>
      </c>
      <c r="H163">
        <f t="shared" si="9"/>
        <v>0.79389262614618539</v>
      </c>
    </row>
    <row r="164" spans="1:8" x14ac:dyDescent="0.25">
      <c r="A164">
        <f t="shared" si="10"/>
        <v>16.299999999999962</v>
      </c>
      <c r="B164">
        <f t="shared" si="8"/>
        <v>0.80901699437487418</v>
      </c>
      <c r="G164">
        <f t="shared" si="11"/>
        <v>16.299999999999962</v>
      </c>
      <c r="H164">
        <f t="shared" si="9"/>
        <v>0.90450849718743709</v>
      </c>
    </row>
    <row r="165" spans="1:8" x14ac:dyDescent="0.25">
      <c r="A165">
        <f t="shared" si="10"/>
        <v>16.399999999999963</v>
      </c>
      <c r="B165">
        <f t="shared" si="8"/>
        <v>0.95105651629511778</v>
      </c>
      <c r="G165">
        <f t="shared" si="11"/>
        <v>16.399999999999963</v>
      </c>
      <c r="H165">
        <f t="shared" si="9"/>
        <v>0.97552825814755884</v>
      </c>
    </row>
    <row r="166" spans="1:8" x14ac:dyDescent="0.25">
      <c r="A166">
        <f t="shared" si="10"/>
        <v>16.499999999999964</v>
      </c>
      <c r="B166">
        <f t="shared" si="8"/>
        <v>1</v>
      </c>
      <c r="G166">
        <f t="shared" si="11"/>
        <v>16.499999999999964</v>
      </c>
      <c r="H166">
        <f t="shared" si="9"/>
        <v>1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679A9AF7291346B8ABC8D4E442A393" ma:contentTypeVersion="14" ma:contentTypeDescription="Create a new document." ma:contentTypeScope="" ma:versionID="4dba6180c0ff3f30a3b6e61cd4347c84">
  <xsd:schema xmlns:xsd="http://www.w3.org/2001/XMLSchema" xmlns:xs="http://www.w3.org/2001/XMLSchema" xmlns:p="http://schemas.microsoft.com/office/2006/metadata/properties" xmlns:ns2="996d4317-7547-4810-b9bd-ebcf36585a6f" xmlns:ns3="4f0fc499-a14e-4e95-af2e-f48dca0fc01b" targetNamespace="http://schemas.microsoft.com/office/2006/metadata/properties" ma:root="true" ma:fieldsID="607f4e7ffdb57f39a0f49231e1da5344" ns2:_="" ns3:_="">
    <xsd:import namespace="996d4317-7547-4810-b9bd-ebcf36585a6f"/>
    <xsd:import namespace="4f0fc499-a14e-4e95-af2e-f48dca0fc0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6d4317-7547-4810-b9bd-ebcf36585a6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Comments" ma:index="20" nillable="true" ma:displayName="Description/Tags" ma:format="Dropdown" ma:internalName="Comments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0fc499-a14e-4e95-af2e-f48dca0fc0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996d4317-7547-4810-b9bd-ebcf36585a6f" xsi:nil="true"/>
  </documentManagement>
</p:properties>
</file>

<file path=customXml/itemProps1.xml><?xml version="1.0" encoding="utf-8"?>
<ds:datastoreItem xmlns:ds="http://schemas.openxmlformats.org/officeDocument/2006/customXml" ds:itemID="{4D053C93-1B71-4292-8869-B8348F1FBD78}"/>
</file>

<file path=customXml/itemProps2.xml><?xml version="1.0" encoding="utf-8"?>
<ds:datastoreItem xmlns:ds="http://schemas.openxmlformats.org/officeDocument/2006/customXml" ds:itemID="{5646C671-5792-4476-BD24-5990CD965DCF}"/>
</file>

<file path=customXml/itemProps3.xml><?xml version="1.0" encoding="utf-8"?>
<ds:datastoreItem xmlns:ds="http://schemas.openxmlformats.org/officeDocument/2006/customXml" ds:itemID="{BD4401EA-4547-4F7D-8C2D-0847ECC9EF0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Shaun Bentley</dc:creator>
  <cp:lastModifiedBy>Shaun Bentley</cp:lastModifiedBy>
  <dcterms:created xsi:type="dcterms:W3CDTF">2021-01-12T20:59:50Z</dcterms:created>
  <dcterms:modified xsi:type="dcterms:W3CDTF">2021-02-04T21:23:24Z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0x01010041679A9AF7291346B8ABC8D4E442A393</vt:lpwstr>
  </property>
</Properties>
</file>