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\21.08 Hot Yoga FEA\"/>
    </mc:Choice>
  </mc:AlternateContent>
  <xr:revisionPtr revIDLastSave="0" documentId="8_{5740F4C4-DB6F-4D8B-8ACE-D27A1FDA4D7B}" xr6:coauthVersionLast="47" xr6:coauthVersionMax="47" xr10:uidLastSave="{00000000-0000-0000-0000-000000000000}"/>
  <bookViews>
    <workbookView xWindow="3120" yWindow="3120" windowWidth="21600" windowHeight="11385" xr2:uid="{A4617AD4-3659-48C0-A074-23BAAB72F54D}"/>
  </bookViews>
  <sheets>
    <sheet name="HeatXfer" sheetId="3" r:id="rId1"/>
    <sheet name="Structural" sheetId="2" r:id="rId2"/>
    <sheet name="Sampl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E5" i="4"/>
  <c r="B5" i="4"/>
  <c r="C8" i="4" s="1"/>
  <c r="B19" i="3"/>
  <c r="H8" i="3"/>
  <c r="B8" i="3"/>
  <c r="E35" i="3"/>
  <c r="H32" i="3"/>
  <c r="N8" i="3" s="1"/>
  <c r="H10" i="3"/>
  <c r="B10" i="3"/>
  <c r="B32" i="3"/>
  <c r="B21" i="3"/>
  <c r="B20" i="4" l="1"/>
  <c r="B19" i="4"/>
  <c r="B21" i="4" s="1"/>
  <c r="B22" i="3"/>
  <c r="N7" i="3" s="1"/>
  <c r="B9" i="3" s="1"/>
  <c r="H9" i="3" s="1"/>
  <c r="H11" i="3" s="1"/>
  <c r="N2" i="3" s="1"/>
  <c r="B11" i="3" l="1"/>
  <c r="N1" i="3" s="1"/>
  <c r="C4" i="3" l="1"/>
  <c r="F4" i="3"/>
  <c r="H15" i="3" s="1"/>
  <c r="N3" i="3"/>
  <c r="E5" i="3" s="1"/>
  <c r="N4" i="2" l="1"/>
  <c r="B26" i="3"/>
  <c r="N10" i="2" s="1"/>
  <c r="E4" i="2" s="1"/>
  <c r="E9" i="3"/>
  <c r="E5" i="2" l="1"/>
  <c r="B15" i="3"/>
  <c r="N6" i="2" s="1"/>
  <c r="D19" i="3" l="1"/>
  <c r="E8" i="3"/>
  <c r="E10" i="3" s="1"/>
  <c r="N5" i="2" s="1"/>
  <c r="B5" i="2" l="1"/>
  <c r="C8" i="2" s="1"/>
  <c r="B19" i="2" l="1"/>
  <c r="B21" i="2" s="1"/>
  <c r="B20" i="2"/>
</calcChain>
</file>

<file path=xl/sharedStrings.xml><?xml version="1.0" encoding="utf-8"?>
<sst xmlns="http://schemas.openxmlformats.org/spreadsheetml/2006/main" count="96" uniqueCount="55">
  <si>
    <t>Q</t>
  </si>
  <si>
    <t>Rb</t>
  </si>
  <si>
    <t>Kc</t>
  </si>
  <si>
    <t>t</t>
  </si>
  <si>
    <t>A</t>
  </si>
  <si>
    <t>R</t>
  </si>
  <si>
    <t>h</t>
  </si>
  <si>
    <t>Ra</t>
  </si>
  <si>
    <t>T</t>
  </si>
  <si>
    <t>Heat Sink</t>
  </si>
  <si>
    <t>Chip Contact</t>
  </si>
  <si>
    <t>Chip MAX</t>
  </si>
  <si>
    <t>Thermal Paste</t>
  </si>
  <si>
    <t>K</t>
  </si>
  <si>
    <t>Chip - Air</t>
  </si>
  <si>
    <t>Heat Sink - Air</t>
  </si>
  <si>
    <t>Ra'</t>
  </si>
  <si>
    <t>Rb'</t>
  </si>
  <si>
    <t>Chip Top</t>
  </si>
  <si>
    <t>Set to A12</t>
  </si>
  <si>
    <t>Heat</t>
  </si>
  <si>
    <t>Chip Averages</t>
  </si>
  <si>
    <t>Ttop</t>
  </si>
  <si>
    <t>Tbottom</t>
  </si>
  <si>
    <t>Copper</t>
  </si>
  <si>
    <t>a</t>
  </si>
  <si>
    <t>eps</t>
  </si>
  <si>
    <t>eps delta</t>
  </si>
  <si>
    <t>eps ceramic</t>
  </si>
  <si>
    <t>eps copper</t>
  </si>
  <si>
    <t>Mpa</t>
  </si>
  <si>
    <t>Ceramic</t>
  </si>
  <si>
    <t>Thermal Conection</t>
  </si>
  <si>
    <t>Connection Average</t>
  </si>
  <si>
    <t>sig</t>
  </si>
  <si>
    <t>Solder</t>
  </si>
  <si>
    <t>1 NATURAL STRAIN CALCULATION</t>
  </si>
  <si>
    <t>2 STIFF BONDING STRESS CALCULATION</t>
  </si>
  <si>
    <t>Elastic Moduli</t>
  </si>
  <si>
    <t>Chip (sink-side)</t>
  </si>
  <si>
    <t>Chip (air-side)</t>
  </si>
  <si>
    <t>0.001 Material</t>
  </si>
  <si>
    <t>0.002 Material</t>
  </si>
  <si>
    <t>strain (0.001)</t>
  </si>
  <si>
    <t>strain (0.002)</t>
  </si>
  <si>
    <t>strain delta</t>
  </si>
  <si>
    <t>AIR</t>
  </si>
  <si>
    <t>Chip Temperatures</t>
  </si>
  <si>
    <t>Tavg</t>
  </si>
  <si>
    <t>Tmax</t>
  </si>
  <si>
    <t>Tcontact</t>
  </si>
  <si>
    <t>Heat Sink (Copper)</t>
  </si>
  <si>
    <t>Chip (Ceramic)</t>
  </si>
  <si>
    <t>assume Poisson ratio of zero</t>
  </si>
  <si>
    <t>average contact 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</si>
</sst>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3" xfId="0" applyFill="1" applyBorder="1"/>
    <xf numFmtId="0" fontId="0" fillId="4" borderId="1" xfId="0" applyFill="1" applyBorder="1"/>
    <xf numFmtId="0" fontId="0" fillId="4" borderId="2" xfId="0" applyFill="1" applyBorder="1"/>
    <xf numFmtId="0" fontId="0" fillId="3" borderId="7" xfId="0" applyFill="1" applyBorder="1"/>
    <xf numFmtId="0" fontId="0" fillId="5" borderId="3" xfId="0" applyFill="1" applyBorder="1"/>
    <xf numFmtId="0" fontId="0" fillId="5" borderId="4" xfId="0" applyFill="1" applyBorder="1"/>
    <xf numFmtId="0" fontId="0" fillId="6" borderId="0" xfId="0" applyFill="1"/>
    <xf numFmtId="0" fontId="0" fillId="5" borderId="9" xfId="0" applyFill="1" applyBorder="1"/>
    <xf numFmtId="0" fontId="0" fillId="4" borderId="7" xfId="0" applyFill="1" applyBorder="1"/>
    <xf numFmtId="0" fontId="0" fillId="4" borderId="9" xfId="0" applyFill="1" applyBorder="1"/>
    <xf numFmtId="2" fontId="0" fillId="4" borderId="4" xfId="0" applyNumberFormat="1" applyFill="1" applyBorder="1"/>
    <xf numFmtId="2" fontId="0" fillId="3" borderId="4" xfId="0" applyNumberFormat="1" applyFill="1" applyBorder="1"/>
    <xf numFmtId="2" fontId="2" fillId="2" borderId="0" xfId="0" applyNumberFormat="1" applyFont="1" applyFill="1"/>
    <xf numFmtId="2" fontId="0" fillId="0" borderId="0" xfId="0" applyNumberFormat="1"/>
    <xf numFmtId="11" fontId="0" fillId="0" borderId="0" xfId="0" applyNumberFormat="1"/>
    <xf numFmtId="0" fontId="8" fillId="2" borderId="0" xfId="0" applyFont="1" applyFill="1"/>
    <xf numFmtId="10" fontId="0" fillId="0" borderId="0" xfId="0" applyNumberFormat="1"/>
    <xf numFmtId="0" fontId="9" fillId="0" borderId="0" xfId="0" applyFont="1"/>
    <xf numFmtId="0" fontId="6" fillId="0" borderId="0" xfId="0" applyFont="1"/>
    <xf numFmtId="10" fontId="6" fillId="0" borderId="0" xfId="0" applyNumberFormat="1" applyFont="1"/>
    <xf numFmtId="164" fontId="9" fillId="0" borderId="0" xfId="0" applyNumberFormat="1" applyFont="1"/>
    <xf numFmtId="164" fontId="0" fillId="0" borderId="0" xfId="0" applyNumberFormat="1"/>
    <xf numFmtId="0" fontId="10" fillId="0" borderId="0" xfId="0" applyFont="1"/>
    <xf numFmtId="2" fontId="10" fillId="0" borderId="0" xfId="0" applyNumberFormat="1" applyFont="1" applyAlignment="1">
      <alignment horizontal="right"/>
    </xf>
    <xf numFmtId="2" fontId="10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80978</xdr:colOff>
      <xdr:row>29</xdr:row>
      <xdr:rowOff>99349</xdr:rowOff>
    </xdr:from>
    <xdr:to>
      <xdr:col>15</xdr:col>
      <xdr:colOff>516292</xdr:colOff>
      <xdr:row>45</xdr:row>
      <xdr:rowOff>134469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A37050-4592-4B4B-9CC3-511D0B43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566" y="5758320"/>
          <a:ext cx="4592697" cy="309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485369</xdr:colOff>
      <xdr:row>9</xdr:row>
      <xdr:rowOff>156888</xdr:rowOff>
    </xdr:from>
    <xdr:to>
      <xdr:col>12</xdr:col>
      <xdr:colOff>235777</xdr:colOff>
      <xdr:row>27</xdr:row>
      <xdr:rowOff>22414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AEFDB5-DCAA-4C57-98B4-B3A13BCB0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4820516" y="2511653"/>
          <a:ext cx="3361761" cy="2170879"/>
        </a:xfrm>
        <a:prstGeom prst="rect">
          <a:avLst/>
        </a:prstGeom>
      </xdr:spPr>
    </xdr:pic>
    <xdr:clientData/>
  </xdr:twoCellAnchor>
  <xdr:twoCellAnchor editAs="oneCell">
    <xdr:from>
      <xdr:col>13</xdr:col>
      <xdr:colOff>302558</xdr:colOff>
      <xdr:row>10</xdr:row>
      <xdr:rowOff>89646</xdr:rowOff>
    </xdr:from>
    <xdr:to>
      <xdr:col>20</xdr:col>
      <xdr:colOff>173130</xdr:colOff>
      <xdr:row>29</xdr:row>
      <xdr:rowOff>-1</xdr:rowOff>
    </xdr:to>
    <xdr:pic>
      <xdr:nvPicPr>
        <xdr:cNvPr id="7" name="Picture 6" descr="Logo&#10;&#10;Description automatically generated with medium confidence">
          <a:extLst>
            <a:ext uri="{FF2B5EF4-FFF2-40B4-BE49-F238E27FC236}">
              <a16:creationId xmlns:a16="http://schemas.microsoft.com/office/drawing/2014/main" id="{258EB24C-1D0A-45AD-8E8B-F3F8A0A81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3558" y="2039470"/>
          <a:ext cx="4733925" cy="3619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1</xdr:row>
      <xdr:rowOff>123825</xdr:rowOff>
    </xdr:from>
    <xdr:to>
      <xdr:col>11</xdr:col>
      <xdr:colOff>190500</xdr:colOff>
      <xdr:row>11</xdr:row>
      <xdr:rowOff>88225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C86A6A-6050-4750-BFA6-3A1CAA4C2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725" y="314325"/>
          <a:ext cx="3276600" cy="18789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47625</xdr:rowOff>
    </xdr:from>
    <xdr:to>
      <xdr:col>11</xdr:col>
      <xdr:colOff>161925</xdr:colOff>
      <xdr:row>26</xdr:row>
      <xdr:rowOff>78010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130B54-19B5-4943-AFBB-4DFA2123B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2905125"/>
          <a:ext cx="3209925" cy="2173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1</xdr:row>
      <xdr:rowOff>123825</xdr:rowOff>
    </xdr:from>
    <xdr:to>
      <xdr:col>11</xdr:col>
      <xdr:colOff>190500</xdr:colOff>
      <xdr:row>11</xdr:row>
      <xdr:rowOff>97750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E073B-65F1-4CB6-B32C-2A88322F6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725" y="314325"/>
          <a:ext cx="3276600" cy="18789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47625</xdr:rowOff>
    </xdr:from>
    <xdr:to>
      <xdr:col>11</xdr:col>
      <xdr:colOff>161925</xdr:colOff>
      <xdr:row>25</xdr:row>
      <xdr:rowOff>106585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01DB29-8E91-4633-9324-82200164A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2952750"/>
          <a:ext cx="3209925" cy="2173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F97-DE1B-4FA2-8D3E-B739FC7A2AF0}">
  <dimension ref="A1:V36"/>
  <sheetViews>
    <sheetView tabSelected="1" zoomScale="85" zoomScaleNormal="85" workbookViewId="0">
      <selection activeCell="V6" sqref="V6"/>
    </sheetView>
  </sheetViews>
  <sheetFormatPr defaultRowHeight="15" x14ac:dyDescent="0.25"/>
  <cols>
    <col min="1" max="1" width="8.140625" customWidth="1"/>
    <col min="5" max="5" width="9" customWidth="1"/>
    <col min="6" max="6" width="11.42578125" customWidth="1"/>
    <col min="13" max="13" width="9.7109375" customWidth="1"/>
    <col min="14" max="14" width="7.140625" customWidth="1"/>
    <col min="17" max="17" width="10.85546875" customWidth="1"/>
    <col min="18" max="18" width="16.42578125" customWidth="1"/>
    <col min="19" max="19" width="11.140625" customWidth="1"/>
  </cols>
  <sheetData>
    <row r="1" spans="1:22" ht="15.75" thickBot="1" x14ac:dyDescent="0.3">
      <c r="D1" s="43" t="s">
        <v>20</v>
      </c>
      <c r="E1" s="44"/>
      <c r="J1" s="42" t="s">
        <v>2</v>
      </c>
      <c r="K1" s="42"/>
      <c r="M1" t="s">
        <v>7</v>
      </c>
      <c r="N1" s="18">
        <f>B32+B22+B11</f>
        <v>25.94519418597983</v>
      </c>
    </row>
    <row r="2" spans="1:22" ht="15.75" customHeight="1" thickBot="1" x14ac:dyDescent="0.3">
      <c r="D2" s="9" t="s">
        <v>0</v>
      </c>
      <c r="E2" s="10">
        <v>3</v>
      </c>
      <c r="J2" t="s">
        <v>31</v>
      </c>
      <c r="K2">
        <v>3.7</v>
      </c>
      <c r="M2" t="s">
        <v>1</v>
      </c>
      <c r="N2" s="18">
        <f>H11+H32</f>
        <v>73.277510823971483</v>
      </c>
    </row>
    <row r="3" spans="1:22" ht="15.75" thickBot="1" x14ac:dyDescent="0.3">
      <c r="D3" s="11"/>
      <c r="E3" s="11"/>
      <c r="J3" t="s">
        <v>24</v>
      </c>
      <c r="K3">
        <v>390</v>
      </c>
      <c r="M3" t="s">
        <v>5</v>
      </c>
      <c r="N3">
        <f>N1*N2/(N1+N2)</f>
        <v>19.160929422378704</v>
      </c>
    </row>
    <row r="4" spans="1:22" x14ac:dyDescent="0.25">
      <c r="A4" s="11"/>
      <c r="B4" s="11"/>
      <c r="C4" s="11">
        <f>E2*N2/(N1+N2)</f>
        <v>2.2155466578931389</v>
      </c>
      <c r="D4" s="34" t="s">
        <v>11</v>
      </c>
      <c r="E4" s="35"/>
      <c r="F4" s="11">
        <f>E2*N1/(N1+N2)</f>
        <v>0.78445334210686102</v>
      </c>
      <c r="G4" s="11"/>
      <c r="J4" t="s">
        <v>35</v>
      </c>
      <c r="K4">
        <v>36</v>
      </c>
    </row>
    <row r="5" spans="1:22" x14ac:dyDescent="0.25">
      <c r="A5" s="11"/>
      <c r="B5" s="11"/>
      <c r="C5" s="11"/>
      <c r="D5" s="1" t="s">
        <v>8</v>
      </c>
      <c r="E5" s="17">
        <f>E2*N3+E35</f>
        <v>84.332788267136138</v>
      </c>
      <c r="G5" s="11"/>
      <c r="J5" t="s">
        <v>12</v>
      </c>
      <c r="K5">
        <v>1</v>
      </c>
    </row>
    <row r="6" spans="1:22" ht="15.75" customHeight="1" thickBot="1" x14ac:dyDescent="0.3">
      <c r="A6" s="11"/>
      <c r="B6" s="11"/>
      <c r="G6" s="11"/>
      <c r="M6" t="s">
        <v>19</v>
      </c>
      <c r="N6">
        <v>3.2</v>
      </c>
      <c r="S6" s="18"/>
      <c r="T6" s="28"/>
      <c r="U6" s="29"/>
      <c r="V6" s="31"/>
    </row>
    <row r="7" spans="1:22" ht="15" customHeight="1" thickBot="1" x14ac:dyDescent="0.3">
      <c r="A7" s="38" t="s">
        <v>39</v>
      </c>
      <c r="B7" s="39"/>
      <c r="D7" s="34" t="s">
        <v>21</v>
      </c>
      <c r="E7" s="35"/>
      <c r="G7" s="38" t="s">
        <v>40</v>
      </c>
      <c r="H7" s="39"/>
      <c r="M7" t="s">
        <v>16</v>
      </c>
      <c r="N7" s="18">
        <f>B22+B32+N6</f>
        <v>25.949605085870918</v>
      </c>
      <c r="S7" s="26"/>
      <c r="T7" s="30"/>
      <c r="U7" s="30"/>
      <c r="V7" s="32"/>
    </row>
    <row r="8" spans="1:22" ht="15" customHeight="1" x14ac:dyDescent="0.25">
      <c r="A8" s="13" t="s">
        <v>2</v>
      </c>
      <c r="B8" s="14">
        <f>K2</f>
        <v>3.7</v>
      </c>
      <c r="D8" s="1" t="s">
        <v>23</v>
      </c>
      <c r="E8" s="1">
        <f>(E5+B15)/2</f>
        <v>80.79279989176311</v>
      </c>
      <c r="G8" s="13" t="s">
        <v>2</v>
      </c>
      <c r="H8" s="14">
        <f>K2</f>
        <v>3.7</v>
      </c>
      <c r="M8" t="s">
        <v>17</v>
      </c>
      <c r="N8" s="18">
        <f>H32+10.49-N6</f>
        <v>79.52476297968397</v>
      </c>
      <c r="T8" s="27"/>
      <c r="U8" s="27"/>
      <c r="V8" s="31"/>
    </row>
    <row r="9" spans="1:22" x14ac:dyDescent="0.25">
      <c r="A9" s="6" t="s">
        <v>3</v>
      </c>
      <c r="B9" s="7">
        <f>0.005*N8/(N7+N8)</f>
        <v>3.7698620261112821E-3</v>
      </c>
      <c r="D9" s="1" t="s">
        <v>22</v>
      </c>
      <c r="E9" s="1">
        <f>(E5+H15)/2</f>
        <v>83.923794751423117</v>
      </c>
      <c r="G9" s="6" t="s">
        <v>3</v>
      </c>
      <c r="H9" s="7">
        <f>0.005-B9</f>
        <v>1.230137973888718E-3</v>
      </c>
      <c r="T9" s="27"/>
      <c r="U9" s="27"/>
      <c r="V9" s="31"/>
    </row>
    <row r="10" spans="1:22" x14ac:dyDescent="0.25">
      <c r="A10" s="6" t="s">
        <v>4</v>
      </c>
      <c r="B10" s="7">
        <f>0.00031884</f>
        <v>3.1883999999999998E-4</v>
      </c>
      <c r="D10" s="1" t="s">
        <v>8</v>
      </c>
      <c r="E10" s="17">
        <f>E8*B9/0.005+E9*H9/0.005</f>
        <v>81.563111026346746</v>
      </c>
      <c r="G10" s="6" t="s">
        <v>4</v>
      </c>
      <c r="H10" s="7">
        <f>0.00031884</f>
        <v>3.1883999999999998E-4</v>
      </c>
    </row>
    <row r="11" spans="1:22" ht="15.75" thickBot="1" x14ac:dyDescent="0.3">
      <c r="A11" s="5" t="s">
        <v>5</v>
      </c>
      <c r="B11" s="15">
        <f>B9/B8/B10</f>
        <v>3.1955891001089101</v>
      </c>
      <c r="G11" s="5" t="s">
        <v>5</v>
      </c>
      <c r="H11" s="15">
        <f>H9/H8/H10</f>
        <v>1.0427478442875</v>
      </c>
    </row>
    <row r="12" spans="1:22" x14ac:dyDescent="0.25">
      <c r="A12" s="11"/>
      <c r="B12" s="11"/>
      <c r="G12" s="11"/>
    </row>
    <row r="13" spans="1:22" ht="15.75" thickBot="1" x14ac:dyDescent="0.3">
      <c r="A13" s="11"/>
      <c r="B13" s="11"/>
      <c r="G13" s="11"/>
    </row>
    <row r="14" spans="1:22" x14ac:dyDescent="0.25">
      <c r="A14" s="34" t="s">
        <v>10</v>
      </c>
      <c r="B14" s="35"/>
      <c r="G14" s="34" t="s">
        <v>18</v>
      </c>
      <c r="H14" s="35"/>
    </row>
    <row r="15" spans="1:22" ht="15.75" customHeight="1" x14ac:dyDescent="0.25">
      <c r="A15" s="1" t="s">
        <v>8</v>
      </c>
      <c r="B15" s="17">
        <f>C4*B22+B26</f>
        <v>77.252811516390082</v>
      </c>
      <c r="G15" s="1" t="s">
        <v>8</v>
      </c>
      <c r="H15" s="17">
        <f>F4*H32+E35</f>
        <v>83.514801235710081</v>
      </c>
    </row>
    <row r="16" spans="1:22" x14ac:dyDescent="0.25">
      <c r="A16" s="11"/>
      <c r="B16" s="11"/>
      <c r="G16" s="11"/>
    </row>
    <row r="17" spans="1:8" ht="15.75" thickBot="1" x14ac:dyDescent="0.3">
      <c r="A17" s="11"/>
      <c r="B17" s="11"/>
      <c r="G17" s="11"/>
    </row>
    <row r="18" spans="1:8" ht="15.75" thickBot="1" x14ac:dyDescent="0.3">
      <c r="A18" s="45" t="s">
        <v>32</v>
      </c>
      <c r="B18" s="46"/>
      <c r="C18" s="36" t="s">
        <v>33</v>
      </c>
      <c r="D18" s="37"/>
      <c r="G18" s="11"/>
    </row>
    <row r="19" spans="1:8" x14ac:dyDescent="0.25">
      <c r="A19" s="13" t="s">
        <v>2</v>
      </c>
      <c r="B19" s="14">
        <f>K4</f>
        <v>36</v>
      </c>
      <c r="C19" s="1" t="s">
        <v>8</v>
      </c>
      <c r="D19" s="17">
        <f>(B15+B26)/2</f>
        <v>77.233509370260606</v>
      </c>
      <c r="G19" s="11"/>
    </row>
    <row r="20" spans="1:8" x14ac:dyDescent="0.25">
      <c r="A20" s="6" t="s">
        <v>3</v>
      </c>
      <c r="B20" s="7">
        <v>2.0000000000000001E-4</v>
      </c>
      <c r="G20" s="11"/>
    </row>
    <row r="21" spans="1:8" x14ac:dyDescent="0.25">
      <c r="A21" s="6" t="s">
        <v>4</v>
      </c>
      <c r="B21" s="7">
        <f>0.00031884</f>
        <v>3.1883999999999998E-4</v>
      </c>
      <c r="G21" s="11"/>
    </row>
    <row r="22" spans="1:8" ht="15.75" thickBot="1" x14ac:dyDescent="0.3">
      <c r="A22" s="5" t="s">
        <v>5</v>
      </c>
      <c r="B22" s="15">
        <f>B20/B19/B21</f>
        <v>1.7424274104740799E-2</v>
      </c>
      <c r="G22" s="11"/>
    </row>
    <row r="23" spans="1:8" x14ac:dyDescent="0.25">
      <c r="A23" s="11"/>
      <c r="B23" s="11"/>
      <c r="G23" s="11"/>
    </row>
    <row r="24" spans="1:8" x14ac:dyDescent="0.25">
      <c r="A24" s="11"/>
      <c r="B24" s="11"/>
      <c r="G24" s="11"/>
    </row>
    <row r="25" spans="1:8" x14ac:dyDescent="0.25">
      <c r="A25" s="47" t="s">
        <v>9</v>
      </c>
      <c r="B25" s="47"/>
      <c r="G25" s="11"/>
    </row>
    <row r="26" spans="1:8" x14ac:dyDescent="0.25">
      <c r="A26" s="1" t="s">
        <v>8</v>
      </c>
      <c r="B26" s="17">
        <f>C4*B32+E35</f>
        <v>77.214207224131115</v>
      </c>
      <c r="G26" s="11"/>
    </row>
    <row r="27" spans="1:8" x14ac:dyDescent="0.25">
      <c r="A27" s="11"/>
      <c r="B27" s="11"/>
      <c r="G27" s="11"/>
    </row>
    <row r="28" spans="1:8" ht="15.75" thickBot="1" x14ac:dyDescent="0.3">
      <c r="A28" s="11"/>
      <c r="B28" s="11"/>
      <c r="G28" s="11"/>
    </row>
    <row r="29" spans="1:8" ht="15.75" thickBot="1" x14ac:dyDescent="0.3">
      <c r="A29" s="40" t="s">
        <v>15</v>
      </c>
      <c r="B29" s="41"/>
      <c r="G29" s="40" t="s">
        <v>14</v>
      </c>
      <c r="H29" s="41"/>
    </row>
    <row r="30" spans="1:8" x14ac:dyDescent="0.25">
      <c r="A30" s="8" t="s">
        <v>6</v>
      </c>
      <c r="B30" s="12">
        <v>50</v>
      </c>
      <c r="G30" s="8" t="s">
        <v>6</v>
      </c>
      <c r="H30" s="12">
        <v>25</v>
      </c>
    </row>
    <row r="31" spans="1:8" x14ac:dyDescent="0.25">
      <c r="A31" s="2" t="s">
        <v>4</v>
      </c>
      <c r="B31" s="3">
        <v>8.7980999999999997E-4</v>
      </c>
      <c r="G31" s="2" t="s">
        <v>4</v>
      </c>
      <c r="H31" s="3">
        <v>5.5374999999999999E-4</v>
      </c>
    </row>
    <row r="32" spans="1:8" ht="15.75" thickBot="1" x14ac:dyDescent="0.3">
      <c r="A32" s="4" t="s">
        <v>5</v>
      </c>
      <c r="B32" s="16">
        <f>1/(B30*B31)</f>
        <v>22.732180811766177</v>
      </c>
      <c r="G32" s="4" t="s">
        <v>5</v>
      </c>
      <c r="H32" s="16">
        <f>1/(H30*H31)</f>
        <v>72.234762979683978</v>
      </c>
    </row>
    <row r="33" spans="1:7" x14ac:dyDescent="0.25">
      <c r="A33" s="11"/>
      <c r="B33" s="11"/>
      <c r="G33" s="11"/>
    </row>
    <row r="34" spans="1:7" x14ac:dyDescent="0.25">
      <c r="A34" s="11"/>
      <c r="B34" s="11"/>
      <c r="C34" s="11"/>
      <c r="D34" s="33" t="s">
        <v>46</v>
      </c>
      <c r="E34" s="33"/>
      <c r="F34" s="11"/>
      <c r="G34" s="11"/>
    </row>
    <row r="35" spans="1:7" x14ac:dyDescent="0.25">
      <c r="A35" s="11"/>
      <c r="B35" s="11"/>
      <c r="C35" s="11"/>
      <c r="D35" s="1" t="s">
        <v>8</v>
      </c>
      <c r="E35" s="17">
        <f>E36-273.15</f>
        <v>26.850000000000023</v>
      </c>
    </row>
    <row r="36" spans="1:7" x14ac:dyDescent="0.25">
      <c r="E36">
        <v>300</v>
      </c>
      <c r="F36" t="s">
        <v>13</v>
      </c>
    </row>
  </sheetData>
  <mergeCells count="14">
    <mergeCell ref="A7:B7"/>
    <mergeCell ref="A18:B18"/>
    <mergeCell ref="A29:B29"/>
    <mergeCell ref="A25:B25"/>
    <mergeCell ref="A14:B14"/>
    <mergeCell ref="D34:E34"/>
    <mergeCell ref="D7:E7"/>
    <mergeCell ref="C18:D18"/>
    <mergeCell ref="G7:H7"/>
    <mergeCell ref="G29:H29"/>
    <mergeCell ref="G14:H14"/>
    <mergeCell ref="J1:K1"/>
    <mergeCell ref="D1:E1"/>
    <mergeCell ref="D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CF02-5E73-44B5-8B57-A6883DB26339}">
  <dimension ref="A1:U21"/>
  <sheetViews>
    <sheetView workbookViewId="0">
      <selection activeCell="E22" sqref="E22"/>
    </sheetView>
  </sheetViews>
  <sheetFormatPr defaultRowHeight="15" x14ac:dyDescent="0.25"/>
  <cols>
    <col min="1" max="1" width="18" customWidth="1"/>
    <col min="4" max="4" width="11.140625" bestFit="1" customWidth="1"/>
  </cols>
  <sheetData>
    <row r="1" spans="1:21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ht="15.75" thickBot="1" x14ac:dyDescent="0.3">
      <c r="A2" t="s">
        <v>52</v>
      </c>
      <c r="D2" t="s">
        <v>51</v>
      </c>
      <c r="R2" s="19"/>
      <c r="U2" s="19"/>
    </row>
    <row r="3" spans="1:21" x14ac:dyDescent="0.25">
      <c r="A3" t="s">
        <v>25</v>
      </c>
      <c r="B3" s="19">
        <v>9.0000000000000002E-6</v>
      </c>
      <c r="D3" t="s">
        <v>25</v>
      </c>
      <c r="E3" s="19">
        <v>2.4000000000000001E-5</v>
      </c>
      <c r="M3" s="34" t="s">
        <v>47</v>
      </c>
      <c r="N3" s="35"/>
      <c r="U3" s="18"/>
    </row>
    <row r="4" spans="1:21" x14ac:dyDescent="0.25">
      <c r="A4" t="s">
        <v>8</v>
      </c>
      <c r="B4" s="18">
        <f>N6</f>
        <v>77.252811516390082</v>
      </c>
      <c r="D4" t="s">
        <v>8</v>
      </c>
      <c r="E4" s="18">
        <f>N10</f>
        <v>77.214207224131115</v>
      </c>
      <c r="M4" s="1" t="s">
        <v>49</v>
      </c>
      <c r="N4" s="17">
        <f>HeatXfer!E5</f>
        <v>84.332788267136138</v>
      </c>
      <c r="U4" s="21"/>
    </row>
    <row r="5" spans="1:21" x14ac:dyDescent="0.25">
      <c r="A5" t="s">
        <v>26</v>
      </c>
      <c r="B5" s="21">
        <f>B4*B3</f>
        <v>6.9527530364751075E-4</v>
      </c>
      <c r="D5" t="s">
        <v>26</v>
      </c>
      <c r="E5" s="21">
        <f>E4*E3</f>
        <v>1.8531409733791469E-3</v>
      </c>
      <c r="M5" s="1" t="s">
        <v>48</v>
      </c>
      <c r="N5" s="17">
        <f>HeatXfer!E10</f>
        <v>81.563111026346746</v>
      </c>
    </row>
    <row r="6" spans="1:21" x14ac:dyDescent="0.25">
      <c r="M6" s="1" t="s">
        <v>50</v>
      </c>
      <c r="N6" s="17">
        <f>HeatXfer!B15</f>
        <v>77.252811516390082</v>
      </c>
    </row>
    <row r="8" spans="1:21" x14ac:dyDescent="0.25">
      <c r="B8" s="23" t="s">
        <v>27</v>
      </c>
      <c r="C8" s="24">
        <f>ABS(B5-E5)</f>
        <v>1.1578656697316361E-3</v>
      </c>
      <c r="R8" s="19"/>
    </row>
    <row r="9" spans="1:21" x14ac:dyDescent="0.25">
      <c r="M9" s="47" t="s">
        <v>9</v>
      </c>
      <c r="N9" s="47"/>
      <c r="R9" s="19"/>
    </row>
    <row r="10" spans="1:21" x14ac:dyDescent="0.25">
      <c r="M10" s="1" t="s">
        <v>8</v>
      </c>
      <c r="N10" s="17">
        <f>HeatXfer!B26</f>
        <v>77.214207224131115</v>
      </c>
    </row>
    <row r="11" spans="1:21" x14ac:dyDescent="0.25">
      <c r="R11" s="21"/>
    </row>
    <row r="12" spans="1:21" x14ac:dyDescent="0.25">
      <c r="D12" s="18"/>
      <c r="R12" s="21"/>
    </row>
    <row r="13" spans="1:21" ht="18.75" x14ac:dyDescent="0.3">
      <c r="Q13" s="22"/>
      <c r="R13" s="25"/>
    </row>
    <row r="14" spans="1:21" x14ac:dyDescent="0.25">
      <c r="A14" s="1" t="s">
        <v>37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21" x14ac:dyDescent="0.25">
      <c r="A15" t="s">
        <v>38</v>
      </c>
    </row>
    <row r="16" spans="1:21" x14ac:dyDescent="0.25">
      <c r="A16" t="s">
        <v>52</v>
      </c>
      <c r="B16" s="19">
        <v>200000000000</v>
      </c>
    </row>
    <row r="17" spans="1:3" x14ac:dyDescent="0.25">
      <c r="A17" t="s">
        <v>51</v>
      </c>
      <c r="B17" s="19">
        <v>110000000000</v>
      </c>
    </row>
    <row r="19" spans="1:3" x14ac:dyDescent="0.25">
      <c r="A19" t="s">
        <v>28</v>
      </c>
      <c r="B19" s="21">
        <f>C8*B17/(B16+B17)</f>
        <v>4.108555602273548E-4</v>
      </c>
    </row>
    <row r="20" spans="1:3" x14ac:dyDescent="0.25">
      <c r="A20" t="s">
        <v>29</v>
      </c>
      <c r="B20" s="21">
        <f>C8*B16/(B17+B16)</f>
        <v>7.4701010950428139E-4</v>
      </c>
    </row>
    <row r="21" spans="1:3" ht="18.75" x14ac:dyDescent="0.3">
      <c r="A21" s="22" t="s">
        <v>34</v>
      </c>
      <c r="B21" s="25">
        <f>B19*B16/1000000</f>
        <v>82.171112045470963</v>
      </c>
      <c r="C21" s="22" t="s">
        <v>30</v>
      </c>
    </row>
  </sheetData>
  <mergeCells count="2">
    <mergeCell ref="M3:N3"/>
    <mergeCell ref="M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2BC2-F8F8-4BF0-8B76-580B7FF3BD4C}">
  <dimension ref="A1:M21"/>
  <sheetViews>
    <sheetView workbookViewId="0">
      <selection activeCell="N18" sqref="N18"/>
    </sheetView>
  </sheetViews>
  <sheetFormatPr defaultRowHeight="15" x14ac:dyDescent="0.25"/>
  <cols>
    <col min="1" max="1" width="15.42578125" customWidth="1"/>
    <col min="2" max="2" width="10.7109375" customWidth="1"/>
  </cols>
  <sheetData>
    <row r="1" spans="1:13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t="s">
        <v>41</v>
      </c>
      <c r="D2" t="s">
        <v>42</v>
      </c>
    </row>
    <row r="3" spans="1:13" x14ac:dyDescent="0.25">
      <c r="A3" t="s">
        <v>25</v>
      </c>
      <c r="B3" s="19">
        <v>1E-3</v>
      </c>
      <c r="D3" t="s">
        <v>25</v>
      </c>
      <c r="E3" s="19">
        <v>2E-3</v>
      </c>
    </row>
    <row r="4" spans="1:13" x14ac:dyDescent="0.25">
      <c r="A4" t="s">
        <v>8</v>
      </c>
      <c r="B4" s="18">
        <v>100</v>
      </c>
      <c r="D4" t="s">
        <v>8</v>
      </c>
      <c r="E4" s="18">
        <v>100</v>
      </c>
    </row>
    <row r="5" spans="1:13" x14ac:dyDescent="0.25">
      <c r="A5" t="s">
        <v>26</v>
      </c>
      <c r="B5" s="21">
        <f>B4*B3</f>
        <v>0.1</v>
      </c>
      <c r="D5" t="s">
        <v>26</v>
      </c>
      <c r="E5" s="21">
        <f>E4*E3</f>
        <v>0.2</v>
      </c>
    </row>
    <row r="8" spans="1:13" x14ac:dyDescent="0.25">
      <c r="B8" s="23" t="s">
        <v>45</v>
      </c>
      <c r="C8" s="24">
        <f>ABS(B5-E5)</f>
        <v>0.1</v>
      </c>
    </row>
    <row r="12" spans="1:13" x14ac:dyDescent="0.25">
      <c r="D12" s="18"/>
    </row>
    <row r="14" spans="1:13" x14ac:dyDescent="0.25">
      <c r="A14" s="1" t="s">
        <v>37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x14ac:dyDescent="0.25">
      <c r="A15" t="s">
        <v>38</v>
      </c>
    </row>
    <row r="16" spans="1:13" x14ac:dyDescent="0.25">
      <c r="A16" t="s">
        <v>41</v>
      </c>
      <c r="B16" s="19">
        <v>1000000000</v>
      </c>
      <c r="D16" t="s">
        <v>53</v>
      </c>
    </row>
    <row r="17" spans="1:3" x14ac:dyDescent="0.25">
      <c r="A17" t="s">
        <v>42</v>
      </c>
      <c r="B17" s="19">
        <v>1000000000</v>
      </c>
    </row>
    <row r="19" spans="1:3" x14ac:dyDescent="0.25">
      <c r="A19" t="s">
        <v>43</v>
      </c>
      <c r="B19" s="21">
        <f>C8*B17/(B16+B17)</f>
        <v>0.05</v>
      </c>
    </row>
    <row r="20" spans="1:3" x14ac:dyDescent="0.25">
      <c r="A20" t="s">
        <v>44</v>
      </c>
      <c r="B20" s="21">
        <f>C8*B16/(B17+B16)</f>
        <v>0.05</v>
      </c>
    </row>
    <row r="21" spans="1:3" ht="35.25" customHeight="1" x14ac:dyDescent="0.3">
      <c r="A21" s="48" t="s">
        <v>54</v>
      </c>
      <c r="B21" s="25">
        <f>B19*B16/1000000</f>
        <v>50</v>
      </c>
      <c r="C21" s="22" t="s">
        <v>30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HeatXfer</vt:lpstr>
      <vt:lpstr>Structural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Bentley</dc:creator>
  <cp:lastModifiedBy>Shaun Bentley</cp:lastModifiedBy>
  <dcterms:created xsi:type="dcterms:W3CDTF">2020-06-11T18:45:22Z</dcterms:created>
  <dcterms:modified xsi:type="dcterms:W3CDTF">2021-09-21T19:26:34Z</dcterms:modified>
</cp:coreProperties>
</file>